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T Specialistas\Downloads\"/>
    </mc:Choice>
  </mc:AlternateContent>
  <bookViews>
    <workbookView xWindow="0" yWindow="0" windowWidth="23040" windowHeight="9390"/>
  </bookViews>
  <sheets>
    <sheet name="Anketa" sheetId="1" r:id="rId1"/>
    <sheet name="Eilute" sheetId="2" state="hidden" r:id="rId2"/>
  </sheets>
  <definedNames>
    <definedName name="_xlnm.Print_Area" localSheetId="0">Anketa!$A$1:$Y$42</definedName>
  </definedNames>
  <calcPr calcId="152511"/>
</workbook>
</file>

<file path=xl/calcChain.xml><?xml version="1.0" encoding="utf-8"?>
<calcChain xmlns="http://schemas.openxmlformats.org/spreadsheetml/2006/main">
  <c r="S14" i="1" l="1"/>
  <c r="S13" i="1"/>
  <c r="W26" i="1"/>
  <c r="Y26" i="1" s="1"/>
  <c r="U26" i="1"/>
  <c r="S26" i="1"/>
  <c r="P26" i="1"/>
  <c r="U15" i="1"/>
  <c r="U13" i="1"/>
  <c r="U14" i="1"/>
  <c r="L14" i="1" s="1"/>
  <c r="U20" i="1"/>
  <c r="S20" i="1"/>
  <c r="U21" i="1"/>
  <c r="S21" i="1"/>
  <c r="U22" i="1"/>
  <c r="S22" i="1"/>
  <c r="S17" i="1"/>
  <c r="S16" i="1"/>
  <c r="W19" i="1"/>
  <c r="V19" i="1" s="1"/>
  <c r="F19" i="1" s="1"/>
  <c r="S25" i="1"/>
  <c r="S24" i="1"/>
  <c r="W18" i="1"/>
  <c r="V18" i="1" s="1"/>
  <c r="W21" i="1"/>
  <c r="Y21" i="1" s="1"/>
  <c r="H21" i="1" s="1"/>
  <c r="W20" i="1"/>
  <c r="Y20" i="1" s="1"/>
  <c r="H20" i="1" s="1"/>
  <c r="W22" i="1"/>
  <c r="V22" i="1" s="1"/>
  <c r="F22" i="1" s="1"/>
  <c r="W23" i="1"/>
  <c r="V23" i="1" s="1"/>
  <c r="F23" i="1" s="1"/>
  <c r="U23" i="1"/>
  <c r="S23" i="1"/>
  <c r="U18" i="1"/>
  <c r="L18" i="1" s="1"/>
  <c r="U19" i="1"/>
  <c r="S18" i="1"/>
  <c r="S19" i="1"/>
  <c r="U24" i="1"/>
  <c r="U25" i="1"/>
  <c r="S15" i="1"/>
  <c r="U16" i="1"/>
  <c r="U17" i="1"/>
  <c r="P19" i="1"/>
  <c r="P17" i="1"/>
  <c r="P16" i="1"/>
  <c r="P13" i="1"/>
  <c r="P24" i="1"/>
  <c r="P23" i="1"/>
  <c r="P25" i="1"/>
  <c r="P14" i="1"/>
  <c r="B4" i="2"/>
  <c r="AD4" i="2"/>
  <c r="H4" i="2"/>
  <c r="BD4" i="2"/>
  <c r="A4" i="2"/>
  <c r="P15" i="1"/>
  <c r="P18" i="1"/>
  <c r="P20" i="1"/>
  <c r="P21" i="1"/>
  <c r="P22" i="1"/>
  <c r="BS4" i="2"/>
  <c r="BF4" i="2"/>
  <c r="BE4" i="2"/>
  <c r="AI4" i="2"/>
  <c r="BT4" i="2"/>
  <c r="AC4" i="2"/>
  <c r="BC4" i="2"/>
  <c r="BL4" i="2"/>
  <c r="AF4" i="2"/>
  <c r="BR4" i="2"/>
  <c r="BI4" i="2"/>
  <c r="BH4" i="2"/>
  <c r="AE4" i="2"/>
  <c r="AZ4" i="2"/>
  <c r="AH4" i="2"/>
  <c r="L4" i="2"/>
  <c r="AL4" i="2"/>
  <c r="BO4" i="2"/>
  <c r="AG4" i="2"/>
  <c r="U4" i="2"/>
  <c r="V4" i="2"/>
  <c r="T4" i="2"/>
  <c r="Q4" i="2"/>
  <c r="E4" i="2"/>
  <c r="BM4" i="2"/>
  <c r="BP4" i="2"/>
  <c r="BG4" i="2"/>
  <c r="AN4" i="2"/>
  <c r="BQ4" i="2"/>
  <c r="N4" i="2"/>
  <c r="K4" i="2"/>
  <c r="AK4" i="2"/>
  <c r="BA4" i="2"/>
  <c r="AP4" i="2"/>
  <c r="AJ4" i="2"/>
  <c r="AM4" i="2"/>
  <c r="AO4" i="2"/>
  <c r="AQ4" i="2"/>
  <c r="BB4" i="2"/>
  <c r="I4" i="2"/>
  <c r="AT4" i="2"/>
  <c r="AU4" i="2"/>
  <c r="AW4" i="2"/>
  <c r="AX4" i="2"/>
  <c r="AY4" i="2"/>
  <c r="AV4" i="2"/>
  <c r="AR4" i="2"/>
  <c r="AS4" i="2"/>
  <c r="BJ4" i="2"/>
  <c r="BK4" i="2"/>
  <c r="BN4" i="2"/>
  <c r="M4" i="2"/>
  <c r="J4" i="2"/>
  <c r="S4" i="2"/>
  <c r="R4" i="2"/>
  <c r="L24" i="1" l="1"/>
  <c r="L20" i="1"/>
  <c r="L15" i="1"/>
  <c r="L13" i="1"/>
  <c r="T25" i="1"/>
  <c r="W25" i="1" s="1"/>
  <c r="T24" i="1"/>
  <c r="W24" i="1" s="1"/>
  <c r="T17" i="1"/>
  <c r="W17" i="1" s="1"/>
  <c r="T16" i="1"/>
  <c r="W16" i="1" s="1"/>
  <c r="Y16" i="1" s="1"/>
  <c r="H16" i="1" s="1"/>
  <c r="T15" i="1"/>
  <c r="W15" i="1" s="1"/>
  <c r="T14" i="1"/>
  <c r="W14" i="1" s="1"/>
  <c r="X14" i="1" s="1"/>
  <c r="T13" i="1"/>
  <c r="W13" i="1" s="1"/>
  <c r="X13" i="1" s="1"/>
  <c r="L26" i="1"/>
  <c r="X26" i="1"/>
  <c r="G26" i="1" s="1"/>
  <c r="H26" i="1"/>
  <c r="V26" i="1"/>
  <c r="F26" i="1" s="1"/>
  <c r="V20" i="1"/>
  <c r="F20" i="1" s="1"/>
  <c r="T23" i="1"/>
  <c r="X23" i="1"/>
  <c r="G23" i="1" s="1"/>
  <c r="Y23" i="1"/>
  <c r="H23" i="1" s="1"/>
  <c r="Y22" i="1"/>
  <c r="H22" i="1" s="1"/>
  <c r="T22" i="1"/>
  <c r="X22" i="1"/>
  <c r="AB4" i="2" s="1"/>
  <c r="X21" i="1"/>
  <c r="Z4" i="2" s="1"/>
  <c r="V21" i="1"/>
  <c r="F21" i="1" s="1"/>
  <c r="T21" i="1"/>
  <c r="X20" i="1"/>
  <c r="W4" i="2" s="1"/>
  <c r="T20" i="1"/>
  <c r="Y19" i="1"/>
  <c r="H19" i="1" s="1"/>
  <c r="X19" i="1"/>
  <c r="G19" i="1" s="1"/>
  <c r="T18" i="1"/>
  <c r="X18" i="1"/>
  <c r="F18" i="1"/>
  <c r="T19" i="1"/>
  <c r="Y18" i="1"/>
  <c r="H18" i="1" s="1"/>
  <c r="V15" i="1" l="1"/>
  <c r="F15" i="1" s="1"/>
  <c r="X15" i="1"/>
  <c r="G4" i="2" s="1"/>
  <c r="Y15" i="1"/>
  <c r="H15" i="1" s="1"/>
  <c r="Y25" i="1"/>
  <c r="H25" i="1" s="1"/>
  <c r="X25" i="1"/>
  <c r="G25" i="1" s="1"/>
  <c r="V24" i="1"/>
  <c r="F24" i="1" s="1"/>
  <c r="V16" i="1"/>
  <c r="F16" i="1" s="1"/>
  <c r="X16" i="1"/>
  <c r="G16" i="1" s="1"/>
  <c r="V13" i="1"/>
  <c r="F13" i="1" s="1"/>
  <c r="Y13" i="1"/>
  <c r="H13" i="1" s="1"/>
  <c r="X24" i="1"/>
  <c r="G24" i="1" s="1"/>
  <c r="Y14" i="1"/>
  <c r="H14" i="1" s="1"/>
  <c r="V14" i="1"/>
  <c r="F14" i="1" s="1"/>
  <c r="F4" i="2"/>
  <c r="G13" i="1"/>
  <c r="C4" i="2"/>
  <c r="D4" i="2"/>
  <c r="G14" i="1"/>
  <c r="Y24" i="1"/>
  <c r="H24" i="1" s="1"/>
  <c r="V25" i="1"/>
  <c r="F25" i="1" s="1"/>
  <c r="AA4" i="2"/>
  <c r="G22" i="1"/>
  <c r="Y4" i="2"/>
  <c r="G21" i="1"/>
  <c r="G20" i="1"/>
  <c r="X4" i="2"/>
  <c r="P4" i="2"/>
  <c r="O4" i="2"/>
  <c r="G18" i="1"/>
  <c r="X17" i="1"/>
  <c r="G17" i="1" s="1"/>
  <c r="Y17" i="1"/>
  <c r="H17" i="1" s="1"/>
  <c r="V17" i="1"/>
  <c r="G15" i="1" l="1"/>
  <c r="D34" i="1"/>
  <c r="D36" i="1"/>
  <c r="E36" i="1" s="1"/>
  <c r="D28" i="1"/>
  <c r="D32" i="1"/>
  <c r="E32" i="1" s="1"/>
  <c r="D30" i="1"/>
  <c r="M5" i="1" s="1"/>
  <c r="N5" i="1" s="1"/>
  <c r="BU4" i="2"/>
  <c r="F17" i="1"/>
  <c r="M7" i="1" l="1"/>
  <c r="N7" i="1" s="1"/>
  <c r="E30" i="1"/>
  <c r="M3" i="1"/>
  <c r="N3" i="1" s="1"/>
  <c r="BV4" i="2"/>
  <c r="E28" i="1"/>
  <c r="BW4" i="2"/>
  <c r="E34" i="1"/>
</calcChain>
</file>

<file path=xl/sharedStrings.xml><?xml version="1.0" encoding="utf-8"?>
<sst xmlns="http://schemas.openxmlformats.org/spreadsheetml/2006/main" count="149" uniqueCount="144">
  <si>
    <t>Klasė</t>
  </si>
  <si>
    <t>Dalykas</t>
  </si>
  <si>
    <t>Kursas</t>
  </si>
  <si>
    <t>B</t>
  </si>
  <si>
    <t>A</t>
  </si>
  <si>
    <t>Ar teisingai pasirinktas dalykas</t>
  </si>
  <si>
    <t>Ar teisingai pasirinkta grupėje</t>
  </si>
  <si>
    <t>Papildomas patikrinimas</t>
  </si>
  <si>
    <t>Valandos per 2 metus</t>
  </si>
  <si>
    <t>Valandos 3 kl</t>
  </si>
  <si>
    <t>Valandos 4 kl</t>
  </si>
  <si>
    <t>Dorinis ugdymas</t>
  </si>
  <si>
    <t>I užsienio kalba</t>
  </si>
  <si>
    <t>Anglų kalba</t>
  </si>
  <si>
    <t>Vokiečių kalba</t>
  </si>
  <si>
    <t>Matematika</t>
  </si>
  <si>
    <t>Biologija</t>
  </si>
  <si>
    <t>Fizika</t>
  </si>
  <si>
    <t>Chemija</t>
  </si>
  <si>
    <t>Kūno kultūra</t>
  </si>
  <si>
    <t>II užsienio kalba</t>
  </si>
  <si>
    <t>Rusų kalba</t>
  </si>
  <si>
    <t>Prancūzų kalba</t>
  </si>
  <si>
    <t>Psichologija</t>
  </si>
  <si>
    <t>Braižyba</t>
  </si>
  <si>
    <t>Pavardė, vardas</t>
  </si>
  <si>
    <t>Branduolio dalykai</t>
  </si>
  <si>
    <t>Iš viso val.</t>
  </si>
  <si>
    <t>Lietuvių kalba B</t>
  </si>
  <si>
    <t>Socialinis ugdymas</t>
  </si>
  <si>
    <t>Matematika B</t>
  </si>
  <si>
    <t>Gamtamokslinis ugdymas</t>
  </si>
  <si>
    <t>Menai</t>
  </si>
  <si>
    <t>Informacinės technologijos B</t>
  </si>
  <si>
    <t>IT</t>
  </si>
  <si>
    <t>Istorija B</t>
  </si>
  <si>
    <t>Gegorafija B</t>
  </si>
  <si>
    <t>Gegografija A</t>
  </si>
  <si>
    <t>Biologija B</t>
  </si>
  <si>
    <t>Bilogija A</t>
  </si>
  <si>
    <t>Fizika B</t>
  </si>
  <si>
    <t>Fizika A</t>
  </si>
  <si>
    <t>Chemija B</t>
  </si>
  <si>
    <t>Chemija A</t>
  </si>
  <si>
    <t>Dailė B</t>
  </si>
  <si>
    <t>Muzika B</t>
  </si>
  <si>
    <t>Teatras B</t>
  </si>
  <si>
    <t>Bendroji kūno kultūra B</t>
  </si>
  <si>
    <t>Ekonomikos teorijos pagrindai</t>
  </si>
  <si>
    <t>Vadybos pagrindai</t>
  </si>
  <si>
    <t>Teisės pagrindai</t>
  </si>
  <si>
    <t>Matematikos olimpiadinių uždavinių sprendimas, A kursui</t>
  </si>
  <si>
    <t>Eksperimentas biologijoje, A kursui</t>
  </si>
  <si>
    <t>Fizikos  uždavinių sprendimo būdai ir metodai, A kursui</t>
  </si>
  <si>
    <t>Programavimo pagrindai</t>
  </si>
  <si>
    <t>Etika B</t>
  </si>
  <si>
    <t>Lietuvių A 5 val.</t>
  </si>
  <si>
    <t>Lietuvių A 6 val.</t>
  </si>
  <si>
    <t>Istorija A 3 val.</t>
  </si>
  <si>
    <t>Istorija A 4 val.</t>
  </si>
  <si>
    <t>Technologijos</t>
  </si>
  <si>
    <t>Taikomojo meno, amatų ir dizaino technologijos B</t>
  </si>
  <si>
    <t>Tekstilės ir aprangos technologijos B</t>
  </si>
  <si>
    <t>Aerobika B</t>
  </si>
  <si>
    <t>Dalykų skaičius</t>
  </si>
  <si>
    <t>Chemijos eksperimentų, uždavinių ir tekstinių užduočių sprendimas, A kusui</t>
  </si>
  <si>
    <t>Matematika A 5 val.</t>
  </si>
  <si>
    <t>Matematika A 6 val.</t>
  </si>
  <si>
    <t>Dailė A</t>
  </si>
  <si>
    <t>Muzika A</t>
  </si>
  <si>
    <t>Teatras A</t>
  </si>
  <si>
    <t>Turizmas ir mityba B</t>
  </si>
  <si>
    <t>Statyba ir medžio apdirbimas B</t>
  </si>
  <si>
    <r>
      <t>Informacinės technologijos A</t>
    </r>
    <r>
      <rPr>
        <sz val="8"/>
        <rFont val="Arial"/>
        <family val="2"/>
        <charset val="186"/>
      </rPr>
      <t xml:space="preserve"> (programavimas)</t>
    </r>
  </si>
  <si>
    <r>
      <t>Informacinės technologijos A</t>
    </r>
    <r>
      <rPr>
        <sz val="8"/>
        <rFont val="Arial"/>
        <family val="2"/>
        <charset val="186"/>
      </rPr>
      <t xml:space="preserve"> (elektroninė leidyba)</t>
    </r>
  </si>
  <si>
    <r>
      <t>Informacinės technologijos A</t>
    </r>
    <r>
      <rPr>
        <sz val="8"/>
        <rFont val="Arial"/>
        <family val="2"/>
        <charset val="186"/>
      </rPr>
      <t xml:space="preserve">  (duomenų bazių kūrimas ir valdymas)</t>
    </r>
  </si>
  <si>
    <t>Ispanų kalba pradedantiesiem</t>
  </si>
  <si>
    <t>Prancūzų kalba pradedantiesiems</t>
  </si>
  <si>
    <t>A kursu</t>
  </si>
  <si>
    <t>Tikyba</t>
  </si>
  <si>
    <t>Grafinis dizainas</t>
  </si>
  <si>
    <t>Lotynų kalba</t>
  </si>
  <si>
    <t>Kaligrafijos pagrindai</t>
  </si>
  <si>
    <t>Medžiagos ir jų kitimai</t>
  </si>
  <si>
    <t>Ekonomika anglų kalba</t>
  </si>
  <si>
    <t>Programavimo praktikumas</t>
  </si>
  <si>
    <t>Viešo kalbėjimo modulis</t>
  </si>
  <si>
    <t>Grafinis dizaimas</t>
  </si>
  <si>
    <t>Šokis B</t>
  </si>
  <si>
    <t>Anglų k. 3</t>
  </si>
  <si>
    <t xml:space="preserve">Anglų k.4 </t>
  </si>
  <si>
    <t>Prancūzų k. 3</t>
  </si>
  <si>
    <t>Prancūzų k. 4</t>
  </si>
  <si>
    <t>Vokiečių k. 3</t>
  </si>
  <si>
    <t>Vokiečių k. 4</t>
  </si>
  <si>
    <t>Verslas ir vadyba, mažmeninė prekyba</t>
  </si>
  <si>
    <t>Tikyba šv r</t>
  </si>
  <si>
    <t>Anglų k.</t>
  </si>
  <si>
    <t>Pasiruošimas IELTS egzaminui</t>
  </si>
  <si>
    <t>Kalbinių kompetencijų ugdymas</t>
  </si>
  <si>
    <t xml:space="preserve">IB2 </t>
  </si>
  <si>
    <t xml:space="preserve">IB1 </t>
  </si>
  <si>
    <r>
      <t>Higher level</t>
    </r>
    <r>
      <rPr>
        <b/>
        <sz val="10"/>
        <rFont val="Times New Roman"/>
        <family val="1"/>
        <charset val="186"/>
      </rPr>
      <t xml:space="preserve"> (HL)</t>
    </r>
  </si>
  <si>
    <r>
      <t>Standard level</t>
    </r>
    <r>
      <rPr>
        <b/>
        <sz val="10"/>
        <rFont val="Times New Roman"/>
        <family val="1"/>
        <charset val="186"/>
      </rPr>
      <t xml:space="preserve"> (SL)</t>
    </r>
  </si>
  <si>
    <t>Name</t>
  </si>
  <si>
    <t>Surname</t>
  </si>
  <si>
    <t>Level</t>
  </si>
  <si>
    <t xml:space="preserve">Diploma Programme
Groups
</t>
  </si>
  <si>
    <t xml:space="preserve">Subject(s)
Chosen
</t>
  </si>
  <si>
    <t>Date</t>
  </si>
  <si>
    <t>Candidate's signature</t>
  </si>
  <si>
    <t>Group 1: Language A1</t>
  </si>
  <si>
    <t>Group 2: Language B</t>
  </si>
  <si>
    <t>History</t>
  </si>
  <si>
    <t>Group 3:
Individuals and societies</t>
  </si>
  <si>
    <t>Biology</t>
  </si>
  <si>
    <t>Chemistry</t>
  </si>
  <si>
    <t>Physics</t>
  </si>
  <si>
    <t>Lithuanian</t>
  </si>
  <si>
    <t>English</t>
  </si>
  <si>
    <t>Group 5: Mathematics</t>
  </si>
  <si>
    <t>Number of  lessons</t>
  </si>
  <si>
    <t>Class</t>
  </si>
  <si>
    <t>C O R E   S U B J E C T S</t>
  </si>
  <si>
    <t>Russian ab initio</t>
  </si>
  <si>
    <t>German ab initio</t>
  </si>
  <si>
    <t>–</t>
  </si>
  <si>
    <t>Subjects HL:</t>
  </si>
  <si>
    <t>Subjects SL:</t>
  </si>
  <si>
    <t>Subjects count:</t>
  </si>
  <si>
    <t>Lessons count IB1:</t>
  </si>
  <si>
    <t>Lessons count IB2:</t>
  </si>
  <si>
    <r>
      <t xml:space="preserve">Check chosen subject: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.</t>
    </r>
  </si>
  <si>
    <t>Parent's signature</t>
  </si>
  <si>
    <t>No.</t>
  </si>
  <si>
    <t>Submit to Diploma Programme Coordinator</t>
  </si>
  <si>
    <t>Kaunas Jonas Jablonskis Gymnasium</t>
  </si>
  <si>
    <t>Geography</t>
  </si>
  <si>
    <t>Mathematics: A&amp;A</t>
  </si>
  <si>
    <t>Mathematics: A&amp;I</t>
  </si>
  <si>
    <t>Another subject from Groups 2-4</t>
  </si>
  <si>
    <t>Group 4:
Sciences</t>
  </si>
  <si>
    <t xml:space="preserve"> IB Diploma Programme Subjects 2021 - 2023</t>
  </si>
  <si>
    <t>Computer Science (if there is a teacher)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</si>
</sst>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9" x14ac:knownFonts="1">
    <font>
      <sz val="10"/>
      <name val="Arial"/>
      <charset val="186"/>
    </font>
    <font>
      <sz val="8"/>
      <name val="Arial"/>
      <charset val="186"/>
    </font>
    <font>
      <sz val="14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204"/>
    </font>
    <font>
      <b/>
      <sz val="8"/>
      <name val="Arial"/>
      <family val="2"/>
      <charset val="186"/>
    </font>
    <font>
      <sz val="9"/>
      <name val="Arial"/>
      <charset val="186"/>
    </font>
    <font>
      <b/>
      <sz val="9"/>
      <name val="Wingdings 2"/>
      <family val="1"/>
      <charset val="2"/>
    </font>
    <font>
      <b/>
      <sz val="9"/>
      <color indexed="10"/>
      <name val="Arial"/>
      <charset val="186"/>
    </font>
    <font>
      <b/>
      <sz val="10"/>
      <name val="Arial"/>
      <family val="2"/>
      <charset val="186"/>
    </font>
    <font>
      <b/>
      <i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9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25" fillId="0" borderId="14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textRotation="90" wrapText="1"/>
    </xf>
    <xf numFmtId="0" fontId="20" fillId="0" borderId="15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textRotation="90" wrapText="1"/>
    </xf>
    <xf numFmtId="0" fontId="0" fillId="0" borderId="15" xfId="0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27" fillId="0" borderId="16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17" xfId="0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26" fillId="0" borderId="18" xfId="0" applyFont="1" applyFill="1" applyBorder="1" applyAlignment="1">
      <alignment horizontal="center" textRotation="90" wrapText="1"/>
    </xf>
    <xf numFmtId="0" fontId="1" fillId="0" borderId="19" xfId="0" applyFont="1" applyFill="1" applyBorder="1" applyAlignment="1">
      <alignment textRotation="90" wrapText="1"/>
    </xf>
    <xf numFmtId="0" fontId="1" fillId="0" borderId="20" xfId="0" applyFont="1" applyFill="1" applyBorder="1" applyAlignment="1">
      <alignment wrapText="1"/>
    </xf>
    <xf numFmtId="0" fontId="26" fillId="0" borderId="15" xfId="0" applyFont="1" applyFill="1" applyBorder="1" applyAlignment="1">
      <alignment horizontal="center" textRotation="90" wrapText="1"/>
    </xf>
    <xf numFmtId="0" fontId="20" fillId="0" borderId="18" xfId="0" applyFont="1" applyFill="1" applyBorder="1" applyAlignment="1">
      <alignment vertical="center" textRotation="90" wrapText="1"/>
    </xf>
    <xf numFmtId="0" fontId="12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0" fontId="15" fillId="0" borderId="4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5" borderId="50" xfId="0" applyFont="1" applyFill="1" applyBorder="1" applyAlignment="1">
      <alignment horizontal="left" vertical="center" wrapText="1"/>
    </xf>
    <xf numFmtId="0" fontId="12" fillId="5" borderId="44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textRotation="90" wrapText="1"/>
    </xf>
    <xf numFmtId="0" fontId="20" fillId="0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textRotation="90" wrapText="1"/>
    </xf>
    <xf numFmtId="0" fontId="1" fillId="3" borderId="20" xfId="0" applyFont="1" applyFill="1" applyBorder="1" applyAlignment="1">
      <alignment horizontal="center" textRotation="90" wrapText="1"/>
    </xf>
    <xf numFmtId="0" fontId="20" fillId="0" borderId="15" xfId="0" applyFont="1" applyFill="1" applyBorder="1" applyAlignment="1">
      <alignment horizont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0" fillId="0" borderId="18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textRotation="90" wrapText="1"/>
    </xf>
    <xf numFmtId="0" fontId="20" fillId="0" borderId="47" xfId="0" applyFont="1" applyFill="1" applyBorder="1" applyAlignment="1">
      <alignment horizontal="center" textRotation="90" wrapText="1"/>
    </xf>
    <xf numFmtId="0" fontId="26" fillId="0" borderId="15" xfId="0" applyFont="1" applyFill="1" applyBorder="1" applyAlignment="1">
      <alignment horizontal="center" textRotation="90" wrapText="1"/>
    </xf>
    <xf numFmtId="0" fontId="19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textRotation="90"/>
    </xf>
  </cellXfs>
  <cellStyles count="1">
    <cellStyle name="Įprastas" xfId="0" builtinId="0"/>
  </cellStyles>
  <dxfs count="4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1A2FFA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A2FFA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1A2FFA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39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1A2FFA"/>
      <color rgb="FFFFFF99"/>
      <color rgb="FF0416BC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13" lockText="1" noThreeD="1"/>
</file>

<file path=xl/ctrlProps/ctrlProp10.xml><?xml version="1.0" encoding="utf-8"?>
<formControlPr xmlns="http://schemas.microsoft.com/office/spreadsheetml/2009/9/main" objectType="CheckBox" fmlaLink="$Q$19" lockText="1" noThreeD="1"/>
</file>

<file path=xl/ctrlProps/ctrlProp11.xml><?xml version="1.0" encoding="utf-8"?>
<formControlPr xmlns="http://schemas.microsoft.com/office/spreadsheetml/2009/9/main" objectType="CheckBox" fmlaLink="$R$19" lockText="1" noThreeD="1"/>
</file>

<file path=xl/ctrlProps/ctrlProp12.xml><?xml version="1.0" encoding="utf-8"?>
<formControlPr xmlns="http://schemas.microsoft.com/office/spreadsheetml/2009/9/main" objectType="CheckBox" fmlaLink="$Q$25" lockText="1" noThreeD="1"/>
</file>

<file path=xl/ctrlProps/ctrlProp13.xml><?xml version="1.0" encoding="utf-8"?>
<formControlPr xmlns="http://schemas.microsoft.com/office/spreadsheetml/2009/9/main" objectType="CheckBox" fmlaLink="$R$13" lockText="1" noThreeD="1"/>
</file>

<file path=xl/ctrlProps/ctrlProp14.xml><?xml version="1.0" encoding="utf-8"?>
<formControlPr xmlns="http://schemas.microsoft.com/office/spreadsheetml/2009/9/main" objectType="CheckBox" fmlaLink="$Q$14" lockText="1" noThreeD="1"/>
</file>

<file path=xl/ctrlProps/ctrlProp15.xml><?xml version="1.0" encoding="utf-8"?>
<formControlPr xmlns="http://schemas.microsoft.com/office/spreadsheetml/2009/9/main" objectType="CheckBox" fmlaLink="$R$14" lockText="1" noThreeD="1"/>
</file>

<file path=xl/ctrlProps/ctrlProp16.xml><?xml version="1.0" encoding="utf-8"?>
<formControlPr xmlns="http://schemas.microsoft.com/office/spreadsheetml/2009/9/main" objectType="CheckBox" fmlaLink="$Q$20" lockText="1" noThreeD="1"/>
</file>

<file path=xl/ctrlProps/ctrlProp17.xml><?xml version="1.0" encoding="utf-8"?>
<formControlPr xmlns="http://schemas.microsoft.com/office/spreadsheetml/2009/9/main" objectType="CheckBox" fmlaLink="$R$20" lockText="1" noThreeD="1"/>
</file>

<file path=xl/ctrlProps/ctrlProp18.xml><?xml version="1.0" encoding="utf-8"?>
<formControlPr xmlns="http://schemas.microsoft.com/office/spreadsheetml/2009/9/main" objectType="CheckBox" fmlaLink="$Q$23" lockText="1" noThreeD="1"/>
</file>

<file path=xl/ctrlProps/ctrlProp19.xml><?xml version="1.0" encoding="utf-8"?>
<formControlPr xmlns="http://schemas.microsoft.com/office/spreadsheetml/2009/9/main" objectType="CheckBox" fmlaLink="$R$23" lockText="1" noThreeD="1"/>
</file>

<file path=xl/ctrlProps/ctrlProp2.xml><?xml version="1.0" encoding="utf-8"?>
<formControlPr xmlns="http://schemas.microsoft.com/office/spreadsheetml/2009/9/main" objectType="CheckBox" fmlaLink="$Q$18" lockText="1" noThreeD="1"/>
</file>

<file path=xl/ctrlProps/ctrlProp20.xml><?xml version="1.0" encoding="utf-8"?>
<formControlPr xmlns="http://schemas.microsoft.com/office/spreadsheetml/2009/9/main" objectType="CheckBox" fmlaLink="$Q$24" lockText="1" noThreeD="1"/>
</file>

<file path=xl/ctrlProps/ctrlProp21.xml><?xml version="1.0" encoding="utf-8"?>
<formControlPr xmlns="http://schemas.microsoft.com/office/spreadsheetml/2009/9/main" objectType="CheckBox" fmlaLink="$R$24" lockText="1" noThreeD="1"/>
</file>

<file path=xl/ctrlProps/ctrlProp22.xml><?xml version="1.0" encoding="utf-8"?>
<formControlPr xmlns="http://schemas.microsoft.com/office/spreadsheetml/2009/9/main" objectType="CheckBox" fmlaLink="$Q$15" lockText="1" noThreeD="1"/>
</file>

<file path=xl/ctrlProps/ctrlProp23.xml><?xml version="1.0" encoding="utf-8"?>
<formControlPr xmlns="http://schemas.microsoft.com/office/spreadsheetml/2009/9/main" objectType="CheckBox" fmlaLink="$Q$16" lockText="1" noThreeD="1"/>
</file>

<file path=xl/ctrlProps/ctrlProp24.xml><?xml version="1.0" encoding="utf-8"?>
<formControlPr xmlns="http://schemas.microsoft.com/office/spreadsheetml/2009/9/main" objectType="CheckBox" fmlaLink="$Q$17" lockText="1" noThreeD="1"/>
</file>

<file path=xl/ctrlProps/ctrlProp25.xml><?xml version="1.0" encoding="utf-8"?>
<formControlPr xmlns="http://schemas.microsoft.com/office/spreadsheetml/2009/9/main" objectType="CheckBox" fmlaLink="$Q$18" lockText="1" noThreeD="1"/>
</file>

<file path=xl/ctrlProps/ctrlProp26.xml><?xml version="1.0" encoding="utf-8"?>
<formControlPr xmlns="http://schemas.microsoft.com/office/spreadsheetml/2009/9/main" objectType="CheckBox" fmlaLink="$Q$23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$Q$15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R$15" lockText="1" noThreeD="1"/>
</file>

<file path=xl/ctrlProps/ctrlProp31.xml><?xml version="1.0" encoding="utf-8"?>
<formControlPr xmlns="http://schemas.microsoft.com/office/spreadsheetml/2009/9/main" objectType="CheckBox" fmlaLink="$Q$25" lockText="1" noThreeD="1"/>
</file>

<file path=xl/ctrlProps/ctrlProp32.xml><?xml version="1.0" encoding="utf-8"?>
<formControlPr xmlns="http://schemas.microsoft.com/office/spreadsheetml/2009/9/main" objectType="CheckBox" fmlaLink="$R$25" lockText="1" noThreeD="1"/>
</file>

<file path=xl/ctrlProps/ctrlProp33.xml><?xml version="1.0" encoding="utf-8"?>
<formControlPr xmlns="http://schemas.microsoft.com/office/spreadsheetml/2009/9/main" objectType="CheckBox" fmlaLink="$Q$26" lockText="1" noThreeD="1"/>
</file>

<file path=xl/ctrlProps/ctrlProp34.xml><?xml version="1.0" encoding="utf-8"?>
<formControlPr xmlns="http://schemas.microsoft.com/office/spreadsheetml/2009/9/main" objectType="CheckBox" fmlaLink="$R$26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$R$18" lockText="1" noThreeD="1"/>
</file>

<file path=xl/ctrlProps/ctrlProp6.xml><?xml version="1.0" encoding="utf-8"?>
<formControlPr xmlns="http://schemas.microsoft.com/office/spreadsheetml/2009/9/main" objectType="CheckBox" fmlaLink="$Q$21" lockText="1" noThreeD="1"/>
</file>

<file path=xl/ctrlProps/ctrlProp7.xml><?xml version="1.0" encoding="utf-8"?>
<formControlPr xmlns="http://schemas.microsoft.com/office/spreadsheetml/2009/9/main" objectType="CheckBox" fmlaLink="$Q$22" lockText="1" noThreeD="1"/>
</file>

<file path=xl/ctrlProps/ctrlProp8.xml><?xml version="1.0" encoding="utf-8"?>
<formControlPr xmlns="http://schemas.microsoft.com/office/spreadsheetml/2009/9/main" objectType="CheckBox" fmlaLink="$R$22" lockText="1" noThreeD="1"/>
</file>

<file path=xl/ctrlProps/ctrlProp9.xml><?xml version="1.0" encoding="utf-8"?>
<formControlPr xmlns="http://schemas.microsoft.com/office/spreadsheetml/2009/9/main" objectType="CheckBox" fmlaLink="$R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</xdr:row>
          <xdr:rowOff>19050</xdr:rowOff>
        </xdr:from>
        <xdr:to>
          <xdr:col>8</xdr:col>
          <xdr:colOff>304800</xdr:colOff>
          <xdr:row>12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19050</xdr:rowOff>
        </xdr:from>
        <xdr:to>
          <xdr:col>8</xdr:col>
          <xdr:colOff>304800</xdr:colOff>
          <xdr:row>17</xdr:row>
          <xdr:rowOff>190500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0</xdr:rowOff>
        </xdr:from>
        <xdr:to>
          <xdr:col>8</xdr:col>
          <xdr:colOff>304800</xdr:colOff>
          <xdr:row>19</xdr:row>
          <xdr:rowOff>171450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0</xdr:rowOff>
        </xdr:from>
        <xdr:to>
          <xdr:col>9</xdr:col>
          <xdr:colOff>304800</xdr:colOff>
          <xdr:row>19</xdr:row>
          <xdr:rowOff>171450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19050</xdr:rowOff>
        </xdr:from>
        <xdr:to>
          <xdr:col>9</xdr:col>
          <xdr:colOff>304800</xdr:colOff>
          <xdr:row>17</xdr:row>
          <xdr:rowOff>190500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19050</xdr:rowOff>
        </xdr:from>
        <xdr:to>
          <xdr:col>8</xdr:col>
          <xdr:colOff>304800</xdr:colOff>
          <xdr:row>20</xdr:row>
          <xdr:rowOff>190500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21</xdr:row>
          <xdr:rowOff>19050</xdr:rowOff>
        </xdr:from>
        <xdr:to>
          <xdr:col>8</xdr:col>
          <xdr:colOff>304800</xdr:colOff>
          <xdr:row>21</xdr:row>
          <xdr:rowOff>190500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21</xdr:row>
          <xdr:rowOff>19050</xdr:rowOff>
        </xdr:from>
        <xdr:to>
          <xdr:col>9</xdr:col>
          <xdr:colOff>304800</xdr:colOff>
          <xdr:row>21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19050</xdr:rowOff>
        </xdr:from>
        <xdr:to>
          <xdr:col>9</xdr:col>
          <xdr:colOff>304800</xdr:colOff>
          <xdr:row>20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19050</xdr:rowOff>
        </xdr:from>
        <xdr:to>
          <xdr:col>8</xdr:col>
          <xdr:colOff>304800</xdr:colOff>
          <xdr:row>18</xdr:row>
          <xdr:rowOff>190500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19050</xdr:rowOff>
        </xdr:from>
        <xdr:to>
          <xdr:col>9</xdr:col>
          <xdr:colOff>304800</xdr:colOff>
          <xdr:row>18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24</xdr:row>
          <xdr:rowOff>19050</xdr:rowOff>
        </xdr:from>
        <xdr:to>
          <xdr:col>8</xdr:col>
          <xdr:colOff>304800</xdr:colOff>
          <xdr:row>24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</xdr:row>
          <xdr:rowOff>19050</xdr:rowOff>
        </xdr:from>
        <xdr:to>
          <xdr:col>9</xdr:col>
          <xdr:colOff>304800</xdr:colOff>
          <xdr:row>12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</xdr:row>
          <xdr:rowOff>19050</xdr:rowOff>
        </xdr:from>
        <xdr:to>
          <xdr:col>8</xdr:col>
          <xdr:colOff>304800</xdr:colOff>
          <xdr:row>13</xdr:row>
          <xdr:rowOff>190500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19050</xdr:rowOff>
        </xdr:from>
        <xdr:to>
          <xdr:col>9</xdr:col>
          <xdr:colOff>304800</xdr:colOff>
          <xdr:row>13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19050</xdr:rowOff>
        </xdr:from>
        <xdr:to>
          <xdr:col>8</xdr:col>
          <xdr:colOff>304800</xdr:colOff>
          <xdr:row>19</xdr:row>
          <xdr:rowOff>190500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19050</xdr:rowOff>
        </xdr:from>
        <xdr:to>
          <xdr:col>9</xdr:col>
          <xdr:colOff>304800</xdr:colOff>
          <xdr:row>19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19050</xdr:rowOff>
        </xdr:from>
        <xdr:to>
          <xdr:col>8</xdr:col>
          <xdr:colOff>304800</xdr:colOff>
          <xdr:row>22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19050</xdr:rowOff>
        </xdr:from>
        <xdr:to>
          <xdr:col>9</xdr:col>
          <xdr:colOff>304800</xdr:colOff>
          <xdr:row>22</xdr:row>
          <xdr:rowOff>190500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23</xdr:row>
          <xdr:rowOff>19050</xdr:rowOff>
        </xdr:from>
        <xdr:to>
          <xdr:col>8</xdr:col>
          <xdr:colOff>304800</xdr:colOff>
          <xdr:row>23</xdr:row>
          <xdr:rowOff>190500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23</xdr:row>
          <xdr:rowOff>19050</xdr:rowOff>
        </xdr:from>
        <xdr:to>
          <xdr:col>9</xdr:col>
          <xdr:colOff>304800</xdr:colOff>
          <xdr:row>23</xdr:row>
          <xdr:rowOff>190500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19050</xdr:rowOff>
        </xdr:from>
        <xdr:to>
          <xdr:col>9</xdr:col>
          <xdr:colOff>304800</xdr:colOff>
          <xdr:row>14</xdr:row>
          <xdr:rowOff>190500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15</xdr:row>
          <xdr:rowOff>19050</xdr:rowOff>
        </xdr:from>
        <xdr:to>
          <xdr:col>8</xdr:col>
          <xdr:colOff>304800</xdr:colOff>
          <xdr:row>15</xdr:row>
          <xdr:rowOff>190500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19050</xdr:rowOff>
        </xdr:from>
        <xdr:to>
          <xdr:col>8</xdr:col>
          <xdr:colOff>304800</xdr:colOff>
          <xdr:row>16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0</xdr:rowOff>
        </xdr:from>
        <xdr:to>
          <xdr:col>8</xdr:col>
          <xdr:colOff>304800</xdr:colOff>
          <xdr:row>17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0</xdr:rowOff>
        </xdr:from>
        <xdr:to>
          <xdr:col>8</xdr:col>
          <xdr:colOff>304800</xdr:colOff>
          <xdr:row>22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</xdr:row>
          <xdr:rowOff>0</xdr:rowOff>
        </xdr:from>
        <xdr:to>
          <xdr:col>8</xdr:col>
          <xdr:colOff>304800</xdr:colOff>
          <xdr:row>14</xdr:row>
          <xdr:rowOff>171450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0</xdr:rowOff>
        </xdr:from>
        <xdr:to>
          <xdr:col>9</xdr:col>
          <xdr:colOff>304800</xdr:colOff>
          <xdr:row>14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</xdr:row>
          <xdr:rowOff>19050</xdr:rowOff>
        </xdr:from>
        <xdr:to>
          <xdr:col>8</xdr:col>
          <xdr:colOff>304800</xdr:colOff>
          <xdr:row>14</xdr:row>
          <xdr:rowOff>190500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19050</xdr:rowOff>
        </xdr:from>
        <xdr:to>
          <xdr:col>9</xdr:col>
          <xdr:colOff>304800</xdr:colOff>
          <xdr:row>14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24</xdr:row>
          <xdr:rowOff>19050</xdr:rowOff>
        </xdr:from>
        <xdr:to>
          <xdr:col>8</xdr:col>
          <xdr:colOff>304800</xdr:colOff>
          <xdr:row>24</xdr:row>
          <xdr:rowOff>190500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24</xdr:row>
          <xdr:rowOff>19050</xdr:rowOff>
        </xdr:from>
        <xdr:to>
          <xdr:col>9</xdr:col>
          <xdr:colOff>304800</xdr:colOff>
          <xdr:row>24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25</xdr:row>
          <xdr:rowOff>104775</xdr:rowOff>
        </xdr:from>
        <xdr:to>
          <xdr:col>8</xdr:col>
          <xdr:colOff>304800</xdr:colOff>
          <xdr:row>25</xdr:row>
          <xdr:rowOff>285750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114300</xdr:rowOff>
        </xdr:from>
        <xdr:to>
          <xdr:col>9</xdr:col>
          <xdr:colOff>295275</xdr:colOff>
          <xdr:row>25</xdr:row>
          <xdr:rowOff>285750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D733"/>
  <sheetViews>
    <sheetView showGridLines="0" tabSelected="1" zoomScaleNormal="100" zoomScaleSheetLayoutView="100" workbookViewId="0">
      <selection activeCell="I34" sqref="I34"/>
    </sheetView>
  </sheetViews>
  <sheetFormatPr defaultColWidth="9.7109375" defaultRowHeight="15.75" zeroHeight="1" x14ac:dyDescent="0.2"/>
  <cols>
    <col min="1" max="1" width="2.7109375" style="7" customWidth="1"/>
    <col min="2" max="2" width="3" style="7" customWidth="1"/>
    <col min="3" max="3" width="15" style="7" customWidth="1"/>
    <col min="4" max="4" width="11.42578125" style="7" customWidth="1"/>
    <col min="5" max="5" width="22.7109375" style="7" customWidth="1"/>
    <col min="6" max="8" width="4" style="7" customWidth="1"/>
    <col min="9" max="10" width="6.7109375" style="7" customWidth="1"/>
    <col min="11" max="11" width="0.7109375" style="43" customWidth="1"/>
    <col min="12" max="12" width="31.28515625" style="45" customWidth="1"/>
    <col min="13" max="13" width="4.7109375" style="1" customWidth="1"/>
    <col min="14" max="14" width="51.7109375" style="1" customWidth="1"/>
    <col min="15" max="15" width="6.7109375" style="1" hidden="1" customWidth="1"/>
    <col min="16" max="16" width="6.7109375" style="11" hidden="1" customWidth="1"/>
    <col min="17" max="26" width="6.7109375" style="7" hidden="1" customWidth="1"/>
    <col min="27" max="27" width="9.7109375" style="7"/>
    <col min="28" max="30" width="0" style="7" hidden="1" customWidth="1"/>
    <col min="31" max="16384" width="9.7109375" style="7"/>
  </cols>
  <sheetData>
    <row r="1" spans="1:25" s="3" customFormat="1" ht="18.75" x14ac:dyDescent="0.2">
      <c r="A1" s="171" t="s">
        <v>136</v>
      </c>
      <c r="B1" s="171"/>
      <c r="C1" s="171"/>
      <c r="D1" s="171"/>
      <c r="E1" s="171"/>
      <c r="F1" s="171"/>
      <c r="G1" s="171"/>
      <c r="H1" s="171"/>
      <c r="I1" s="171"/>
      <c r="J1" s="171"/>
      <c r="K1" s="77"/>
      <c r="L1" s="45"/>
      <c r="M1" s="1"/>
      <c r="N1" s="1"/>
      <c r="O1" s="1"/>
      <c r="P1" s="2"/>
    </row>
    <row r="2" spans="1:25" s="3" customFormat="1" ht="5.25" customHeight="1" x14ac:dyDescent="0.2">
      <c r="A2" s="176" t="s">
        <v>142</v>
      </c>
      <c r="B2" s="176"/>
      <c r="C2" s="176"/>
      <c r="D2" s="176"/>
      <c r="E2" s="176"/>
      <c r="F2" s="176"/>
      <c r="G2" s="176"/>
      <c r="H2" s="176"/>
      <c r="I2" s="176"/>
      <c r="J2" s="176"/>
      <c r="K2" s="78"/>
      <c r="L2" s="82"/>
      <c r="N2" s="1"/>
      <c r="O2" s="1"/>
      <c r="P2" s="2"/>
    </row>
    <row r="3" spans="1:25" s="3" customFormat="1" ht="19.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78"/>
      <c r="L3" s="4" t="s">
        <v>129</v>
      </c>
      <c r="M3" s="5">
        <f>D28</f>
        <v>0</v>
      </c>
      <c r="N3" s="6" t="str">
        <f>IF((M3=6),"","Should be 6")</f>
        <v>Should be 6</v>
      </c>
      <c r="O3" s="1"/>
      <c r="P3" s="2"/>
    </row>
    <row r="4" spans="1:25" ht="6.75" customHeight="1" x14ac:dyDescent="0.2">
      <c r="L4" s="8"/>
      <c r="M4" s="9"/>
      <c r="N4" s="10"/>
    </row>
    <row r="5" spans="1:25" ht="16.5" customHeight="1" x14ac:dyDescent="0.2">
      <c r="B5" s="12"/>
      <c r="C5" s="13" t="s">
        <v>104</v>
      </c>
      <c r="D5" s="122"/>
      <c r="E5" s="177" t="s">
        <v>105</v>
      </c>
      <c r="F5" s="178"/>
      <c r="G5" s="174"/>
      <c r="H5" s="174"/>
      <c r="I5" s="174"/>
      <c r="J5" s="174"/>
      <c r="K5" s="78"/>
      <c r="L5" s="4" t="s">
        <v>130</v>
      </c>
      <c r="M5" s="5">
        <f>D30</f>
        <v>0</v>
      </c>
      <c r="N5" s="6" t="str">
        <f>IF((M5=27),"","Should be 27")</f>
        <v>Should be 27</v>
      </c>
    </row>
    <row r="6" spans="1:25" s="14" customFormat="1" ht="9" customHeight="1" x14ac:dyDescent="0.2">
      <c r="B6" s="15"/>
      <c r="C6" s="16"/>
      <c r="D6" s="17"/>
      <c r="E6" s="17"/>
      <c r="F6" s="16"/>
      <c r="G6" s="16"/>
      <c r="H6" s="16"/>
      <c r="I6" s="18"/>
      <c r="K6" s="43"/>
      <c r="L6" s="8"/>
      <c r="M6" s="9"/>
      <c r="N6" s="10"/>
      <c r="O6" s="19"/>
      <c r="P6" s="20"/>
    </row>
    <row r="7" spans="1:25" ht="16.5" customHeight="1" x14ac:dyDescent="0.2">
      <c r="B7" s="21"/>
      <c r="C7" s="13"/>
      <c r="D7" s="23"/>
      <c r="F7" s="13" t="s">
        <v>122</v>
      </c>
      <c r="G7" s="174"/>
      <c r="H7" s="174"/>
      <c r="I7" s="22"/>
      <c r="J7" s="22"/>
      <c r="K7" s="79"/>
      <c r="L7" s="4" t="s">
        <v>131</v>
      </c>
      <c r="M7" s="5">
        <f>D32</f>
        <v>0</v>
      </c>
      <c r="N7" s="6" t="str">
        <f>IF((M7=27),"","Should be 27")</f>
        <v>Should be 27</v>
      </c>
    </row>
    <row r="8" spans="1:25" ht="12.75" customHeight="1" x14ac:dyDescent="0.2">
      <c r="B8" s="21"/>
      <c r="F8" s="13"/>
      <c r="G8" s="23"/>
      <c r="H8" s="23"/>
      <c r="I8" s="22"/>
      <c r="J8" s="22"/>
      <c r="K8" s="79"/>
    </row>
    <row r="9" spans="1:25" s="59" customFormat="1" ht="12" x14ac:dyDescent="0.2">
      <c r="B9" s="60" t="s">
        <v>132</v>
      </c>
      <c r="K9" s="80"/>
      <c r="L9" s="83"/>
      <c r="M9" s="61"/>
      <c r="N9" s="61"/>
      <c r="O9" s="61"/>
    </row>
    <row r="10" spans="1:25" ht="10.5" customHeight="1" thickBot="1" x14ac:dyDescent="0.25">
      <c r="B10" s="24"/>
    </row>
    <row r="11" spans="1:25" ht="39" customHeight="1" x14ac:dyDescent="0.2">
      <c r="B11" s="172" t="s">
        <v>134</v>
      </c>
      <c r="C11" s="173" t="s">
        <v>107</v>
      </c>
      <c r="D11" s="173" t="s">
        <v>108</v>
      </c>
      <c r="E11" s="173"/>
      <c r="F11" s="179" t="s">
        <v>106</v>
      </c>
      <c r="G11" s="173" t="s">
        <v>121</v>
      </c>
      <c r="H11" s="173"/>
      <c r="I11" s="175" t="s">
        <v>103</v>
      </c>
      <c r="J11" s="175" t="s">
        <v>102</v>
      </c>
      <c r="K11" s="81"/>
      <c r="M11" s="45"/>
      <c r="N11" s="45"/>
      <c r="O11" s="119"/>
      <c r="P11" s="190" t="s">
        <v>1</v>
      </c>
      <c r="Q11" s="192" t="s">
        <v>3</v>
      </c>
      <c r="R11" s="192" t="s">
        <v>4</v>
      </c>
      <c r="S11" s="182" t="s">
        <v>5</v>
      </c>
      <c r="T11" s="182" t="s">
        <v>6</v>
      </c>
      <c r="U11" s="184" t="s">
        <v>7</v>
      </c>
      <c r="V11" s="186" t="s">
        <v>2</v>
      </c>
      <c r="W11" s="188" t="s">
        <v>8</v>
      </c>
      <c r="X11" s="188" t="s">
        <v>9</v>
      </c>
      <c r="Y11" s="180" t="s">
        <v>10</v>
      </c>
    </row>
    <row r="12" spans="1:25" ht="38.25" customHeight="1" thickBot="1" x14ac:dyDescent="0.25">
      <c r="B12" s="172"/>
      <c r="C12" s="173"/>
      <c r="D12" s="173"/>
      <c r="E12" s="173"/>
      <c r="F12" s="179"/>
      <c r="G12" s="70" t="s">
        <v>101</v>
      </c>
      <c r="H12" s="70" t="s">
        <v>100</v>
      </c>
      <c r="I12" s="173"/>
      <c r="J12" s="173"/>
      <c r="K12" s="44"/>
      <c r="M12" s="45"/>
      <c r="N12" s="45"/>
      <c r="O12" s="119"/>
      <c r="P12" s="191"/>
      <c r="Q12" s="193"/>
      <c r="R12" s="193"/>
      <c r="S12" s="183"/>
      <c r="T12" s="183"/>
      <c r="U12" s="185"/>
      <c r="V12" s="187"/>
      <c r="W12" s="189"/>
      <c r="X12" s="189"/>
      <c r="Y12" s="181"/>
    </row>
    <row r="13" spans="1:25" ht="15.75" customHeight="1" x14ac:dyDescent="0.2">
      <c r="A13" s="196" t="s">
        <v>123</v>
      </c>
      <c r="B13" s="204">
        <v>1</v>
      </c>
      <c r="C13" s="154" t="s">
        <v>111</v>
      </c>
      <c r="D13" s="159" t="s">
        <v>118</v>
      </c>
      <c r="E13" s="160"/>
      <c r="F13" s="35" t="str">
        <f t="shared" ref="F13:F19" si="0">V13</f>
        <v/>
      </c>
      <c r="G13" s="35" t="str">
        <f t="shared" ref="G13:H15" si="1">X13</f>
        <v/>
      </c>
      <c r="H13" s="35" t="str">
        <f t="shared" si="1"/>
        <v/>
      </c>
      <c r="I13" s="27"/>
      <c r="J13" s="124"/>
      <c r="K13" s="72"/>
      <c r="L13" s="165" t="str">
        <f>IF(U13=2,"You can choose only SL or HL level",IF(S13=0,"You must choose Lithuanian",""))</f>
        <v>You must choose Lithuanian</v>
      </c>
      <c r="M13" s="165"/>
      <c r="N13" s="165"/>
      <c r="O13" s="120"/>
      <c r="P13" s="29" t="str">
        <f t="shared" ref="P13:P22" si="2">D13</f>
        <v>Lithuanian</v>
      </c>
      <c r="Q13" s="114" t="b">
        <v>0</v>
      </c>
      <c r="R13" s="114" t="b">
        <v>0</v>
      </c>
      <c r="S13" s="130">
        <f>IF((Q13 +R13)*NOT(Q13*R13),1,0)</f>
        <v>0</v>
      </c>
      <c r="T13" s="130">
        <f>IF((SUM($S$13:$S$14)&gt;=1),1,0)</f>
        <v>0</v>
      </c>
      <c r="U13" s="25">
        <f>IF((Q13=R13)*(Q13),2,IF((Q13=R13),0,1))</f>
        <v>0</v>
      </c>
      <c r="V13" s="25" t="str">
        <f>IF(W13=0,"",IF(Q13,"SL","HL"))</f>
        <v/>
      </c>
      <c r="W13" s="25">
        <f>IF(((Q13&lt;&gt;R13)=TRUE)*(T13=1),IF((Q13=TRUE)*(R13=FALSE),8,IF((Q13=FALSE)*(R13=TRUE),10,0)),0)</f>
        <v>0</v>
      </c>
      <c r="X13" s="25" t="str">
        <f>IF(W13=0,"",IF(W13=8,4,5))</f>
        <v/>
      </c>
      <c r="Y13" s="31" t="str">
        <f>IF(W13=0,"",IF(W13=8,4,5))</f>
        <v/>
      </c>
    </row>
    <row r="14" spans="1:25" ht="15.75" customHeight="1" thickBot="1" x14ac:dyDescent="0.25">
      <c r="A14" s="196"/>
      <c r="B14" s="204"/>
      <c r="C14" s="155"/>
      <c r="D14" s="161" t="s">
        <v>119</v>
      </c>
      <c r="E14" s="162"/>
      <c r="F14" s="112" t="str">
        <f t="shared" si="0"/>
        <v/>
      </c>
      <c r="G14" s="112" t="str">
        <f t="shared" si="1"/>
        <v/>
      </c>
      <c r="H14" s="112" t="str">
        <f t="shared" si="1"/>
        <v/>
      </c>
      <c r="I14" s="136"/>
      <c r="J14" s="71"/>
      <c r="K14" s="128"/>
      <c r="L14" s="49" t="str">
        <f>IF(U14=2,"You can choose only SL or HL level","")</f>
        <v/>
      </c>
      <c r="M14" s="49"/>
      <c r="N14" s="49"/>
      <c r="O14" s="120"/>
      <c r="P14" s="39" t="str">
        <f t="shared" si="2"/>
        <v>English</v>
      </c>
      <c r="Q14" s="114" t="b">
        <v>0</v>
      </c>
      <c r="R14" s="134" t="b">
        <v>0</v>
      </c>
      <c r="S14" s="48">
        <f>IF((Q14 +R14)*NOT(Q14*R14),1,0)</f>
        <v>0</v>
      </c>
      <c r="T14" s="48">
        <f>IF((SUM($S$13:$S$14)&gt;=1),1,0)</f>
        <v>0</v>
      </c>
      <c r="U14" s="48">
        <f>IF((Q14=R14)*(Q14),2,IF((Q14=R14),0,1))</f>
        <v>0</v>
      </c>
      <c r="V14" s="48" t="str">
        <f>IF(W14=0,"",IF(Q14,"SL","HL"))</f>
        <v/>
      </c>
      <c r="W14" s="48">
        <f>IF(((Q14&lt;&gt;R14)=TRUE)*(T14=1),IF((Q14=TRUE)*(R14=FALSE),8,IF((Q14=FALSE)*(R14=TRUE),10,0)),0)</f>
        <v>0</v>
      </c>
      <c r="X14" s="48" t="str">
        <f>IF(W14=0,"",IF(W14=8,4,5))</f>
        <v/>
      </c>
      <c r="Y14" s="115" t="str">
        <f>IF(W14=0,"",IF(W14=8,4,5))</f>
        <v/>
      </c>
    </row>
    <row r="15" spans="1:25" s="62" customFormat="1" ht="15.75" customHeight="1" x14ac:dyDescent="0.2">
      <c r="A15" s="196"/>
      <c r="B15" s="150">
        <v>2</v>
      </c>
      <c r="C15" s="152" t="s">
        <v>112</v>
      </c>
      <c r="D15" s="159" t="s">
        <v>119</v>
      </c>
      <c r="E15" s="160"/>
      <c r="F15" s="35" t="str">
        <f t="shared" si="0"/>
        <v/>
      </c>
      <c r="G15" s="35" t="str">
        <f t="shared" si="1"/>
        <v/>
      </c>
      <c r="H15" s="35" t="str">
        <f t="shared" si="1"/>
        <v/>
      </c>
      <c r="I15" s="27"/>
      <c r="J15" s="28"/>
      <c r="K15" s="73"/>
      <c r="L15" s="165" t="str">
        <f>IF(U15=2,"You can choose only SL or HL level",IF(SUM(S15:S17)=0,"You can choose at least one subject from Group 2",IF(SUM(S16:S17)&gt;1,"","")))</f>
        <v>You can choose at least one subject from Group 2</v>
      </c>
      <c r="M15" s="165"/>
      <c r="N15" s="165"/>
      <c r="O15" s="118"/>
      <c r="P15" s="133" t="str">
        <f t="shared" si="2"/>
        <v>English</v>
      </c>
      <c r="Q15" s="30" t="b">
        <v>0</v>
      </c>
      <c r="R15" s="30" t="b">
        <v>0</v>
      </c>
      <c r="S15" s="25">
        <f>IF(OR(Q15,R15),1,0)</f>
        <v>0</v>
      </c>
      <c r="T15" s="130">
        <f>IF($S$15=1,1,0)</f>
        <v>0</v>
      </c>
      <c r="U15" s="25">
        <f>IF((Q15=R15)*(Q15),2,IF((Q15=R15),0,1))</f>
        <v>0</v>
      </c>
      <c r="V15" s="25" t="str">
        <f>IF(W15=0,"",IF(Q15,"SL","HL"))</f>
        <v/>
      </c>
      <c r="W15" s="25">
        <f>IF(((Q15&lt;&gt;R15)=TRUE)*(T15=1),IF((Q15=TRUE)*(R15=FALSE),8,IF((Q15=FALSE)*(R15=TRUE),10,0)),0)</f>
        <v>0</v>
      </c>
      <c r="X15" s="25" t="str">
        <f>IF(W15=0,"",IF(W15=8,4,5))</f>
        <v/>
      </c>
      <c r="Y15" s="31" t="str">
        <f>IF(W15=0,"",IF(W15=8,4,5))</f>
        <v/>
      </c>
    </row>
    <row r="16" spans="1:25" ht="15.75" customHeight="1" x14ac:dyDescent="0.2">
      <c r="A16" s="196"/>
      <c r="B16" s="151"/>
      <c r="C16" s="153"/>
      <c r="D16" s="161" t="s">
        <v>124</v>
      </c>
      <c r="E16" s="162"/>
      <c r="F16" s="127" t="str">
        <f>V16</f>
        <v/>
      </c>
      <c r="G16" s="127" t="str">
        <f t="shared" ref="G16:H22" si="3">X16</f>
        <v/>
      </c>
      <c r="H16" s="127" t="str">
        <f t="shared" si="3"/>
        <v/>
      </c>
      <c r="I16" s="71"/>
      <c r="J16" s="138" t="s">
        <v>126</v>
      </c>
      <c r="K16" s="72"/>
      <c r="L16" s="165"/>
      <c r="M16" s="165"/>
      <c r="N16" s="165"/>
      <c r="O16" s="117"/>
      <c r="P16" s="141" t="str">
        <f>D16</f>
        <v>Russian ab initio</v>
      </c>
      <c r="Q16" s="114" t="b">
        <v>0</v>
      </c>
      <c r="R16" s="114" t="b">
        <v>0</v>
      </c>
      <c r="S16" s="130">
        <f t="shared" ref="S16:S25" si="4">IF((Q16 +R16)*NOT(Q16*R16),1,0)</f>
        <v>0</v>
      </c>
      <c r="T16" s="130">
        <f>IF((SUM($S$16:$S$17)&gt;=1),1,0)</f>
        <v>0</v>
      </c>
      <c r="U16" s="130">
        <f t="shared" ref="U16:U25" si="5">IF((Q16=R16)*(Q16),2,IF((Q16=R16),0,1))</f>
        <v>0</v>
      </c>
      <c r="V16" s="130" t="str">
        <f t="shared" ref="V16:V24" si="6">IF(W16=0,"",IF(Q16,"SL","HL"))</f>
        <v/>
      </c>
      <c r="W16" s="130">
        <f>IF((Q16=TRUE)*(R16=FALSE)*(T16=1),8,IF((Q16=FALSE)*(R16=TRUE)*(T16=1),10,0))</f>
        <v>0</v>
      </c>
      <c r="X16" s="130" t="str">
        <f>IF(W16=0,"",IF(W16=10,5,4))</f>
        <v/>
      </c>
      <c r="Y16" s="132" t="str">
        <f>IF(W16=0,"",IF(W16=10,5,4))</f>
        <v/>
      </c>
    </row>
    <row r="17" spans="1:30" ht="15.75" customHeight="1" thickBot="1" x14ac:dyDescent="0.25">
      <c r="A17" s="196"/>
      <c r="B17" s="151"/>
      <c r="C17" s="153"/>
      <c r="D17" s="163" t="s">
        <v>125</v>
      </c>
      <c r="E17" s="164"/>
      <c r="F17" s="127" t="str">
        <f>V17</f>
        <v/>
      </c>
      <c r="G17" s="127" t="str">
        <f t="shared" si="3"/>
        <v/>
      </c>
      <c r="H17" s="127" t="str">
        <f t="shared" si="3"/>
        <v/>
      </c>
      <c r="I17" s="139"/>
      <c r="J17" s="140" t="s">
        <v>126</v>
      </c>
      <c r="K17" s="72"/>
      <c r="L17" s="165"/>
      <c r="M17" s="165"/>
      <c r="N17" s="165"/>
      <c r="O17" s="117"/>
      <c r="P17" s="39" t="str">
        <f>D17</f>
        <v>German ab initio</v>
      </c>
      <c r="Q17" s="40" t="b">
        <v>0</v>
      </c>
      <c r="R17" s="40" t="b">
        <v>0</v>
      </c>
      <c r="S17" s="41">
        <f t="shared" si="4"/>
        <v>0</v>
      </c>
      <c r="T17" s="130">
        <f>IF((SUM($S$16:$S$17)&gt;=1),1,0)</f>
        <v>0</v>
      </c>
      <c r="U17" s="41">
        <f t="shared" si="5"/>
        <v>0</v>
      </c>
      <c r="V17" s="41" t="str">
        <f t="shared" si="6"/>
        <v/>
      </c>
      <c r="W17" s="41">
        <f>IF((Q17=TRUE)*(R17=FALSE)*(T17=1),8,IF((Q17=FALSE)*(R17=TRUE)*(T17=1),10,0))</f>
        <v>0</v>
      </c>
      <c r="X17" s="41" t="str">
        <f>IF(W17=0,"",IF(W17=10,5,4))</f>
        <v/>
      </c>
      <c r="Y17" s="42" t="str">
        <f>IF(W17=0,"",IF(W17=10,5,4))</f>
        <v/>
      </c>
    </row>
    <row r="18" spans="1:30" ht="22.15" customHeight="1" x14ac:dyDescent="0.2">
      <c r="A18" s="196"/>
      <c r="B18" s="204">
        <v>3</v>
      </c>
      <c r="C18" s="205" t="s">
        <v>114</v>
      </c>
      <c r="D18" s="159" t="s">
        <v>113</v>
      </c>
      <c r="E18" s="160"/>
      <c r="F18" s="116" t="str">
        <f t="shared" si="0"/>
        <v/>
      </c>
      <c r="G18" s="35" t="str">
        <f t="shared" si="3"/>
        <v/>
      </c>
      <c r="H18" s="35" t="str">
        <f t="shared" si="3"/>
        <v/>
      </c>
      <c r="I18" s="113"/>
      <c r="J18" s="28"/>
      <c r="K18" s="73"/>
      <c r="L18" s="156" t="str">
        <f>IF(OR(U18=2,U19=2),"You can choose only SL or HL level",IF(SUM(U18:U19)=0,"You must choose at least one subject from Group 3",""))</f>
        <v>You must choose at least one subject from Group 3</v>
      </c>
      <c r="M18" s="156"/>
      <c r="N18" s="156"/>
      <c r="O18" s="120"/>
      <c r="P18" s="29" t="str">
        <f t="shared" si="2"/>
        <v>History</v>
      </c>
      <c r="Q18" s="30" t="b">
        <v>0</v>
      </c>
      <c r="R18" s="40" t="b">
        <v>0</v>
      </c>
      <c r="S18" s="41">
        <f t="shared" si="4"/>
        <v>0</v>
      </c>
      <c r="T18" s="41" t="e">
        <f>IF(((#REF!=1)+(S18=1)+(S19=1))*((#REF!=1)+(#REF!=0))*((U18=1)+(U18=0))*((U18=1)+(U18=0)),1,0)</f>
        <v>#REF!</v>
      </c>
      <c r="U18" s="41">
        <f t="shared" si="5"/>
        <v>0</v>
      </c>
      <c r="V18" s="41" t="str">
        <f t="shared" si="6"/>
        <v/>
      </c>
      <c r="W18" s="41">
        <f t="shared" ref="W18:W23" si="7">IF((Q18=TRUE)*(R18=FALSE),8,IF((Q18=FALSE)*(R18=TRUE),10,0))</f>
        <v>0</v>
      </c>
      <c r="X18" s="41" t="str">
        <f t="shared" ref="X18:X23" si="8">IF(W18=0,"",IF(W18=8,4,5))</f>
        <v/>
      </c>
      <c r="Y18" s="42" t="str">
        <f t="shared" ref="Y18:Y23" si="9">IF(W18=0,"",IF(W18=8,4,5))</f>
        <v/>
      </c>
    </row>
    <row r="19" spans="1:30" ht="25.5" customHeight="1" thickBot="1" x14ac:dyDescent="0.25">
      <c r="A19" s="196"/>
      <c r="B19" s="204"/>
      <c r="C19" s="206"/>
      <c r="D19" s="163" t="s">
        <v>137</v>
      </c>
      <c r="E19" s="164"/>
      <c r="F19" s="36" t="str">
        <f t="shared" si="0"/>
        <v/>
      </c>
      <c r="G19" s="36" t="str">
        <f t="shared" si="3"/>
        <v/>
      </c>
      <c r="H19" s="36" t="str">
        <f t="shared" si="3"/>
        <v/>
      </c>
      <c r="I19" s="126"/>
      <c r="J19" s="38"/>
      <c r="K19" s="73"/>
      <c r="L19" s="156"/>
      <c r="M19" s="156"/>
      <c r="N19" s="156"/>
      <c r="O19" s="120"/>
      <c r="P19" s="39" t="str">
        <f>D19</f>
        <v>Geography</v>
      </c>
      <c r="Q19" s="40" t="b">
        <v>0</v>
      </c>
      <c r="R19" s="40" t="b">
        <v>0</v>
      </c>
      <c r="S19" s="41">
        <f t="shared" si="4"/>
        <v>0</v>
      </c>
      <c r="T19" s="41" t="e">
        <f>IF(((S18=1)+(S19=1)+(#REF!=1))*((U18=1)+(U18=0))*((U19=1)+(U19=0))*((U19=1)+(U19=0)),1,0)</f>
        <v>#REF!</v>
      </c>
      <c r="U19" s="41">
        <f t="shared" si="5"/>
        <v>0</v>
      </c>
      <c r="V19" s="41" t="str">
        <f t="shared" si="6"/>
        <v/>
      </c>
      <c r="W19" s="41">
        <f t="shared" si="7"/>
        <v>0</v>
      </c>
      <c r="X19" s="41" t="str">
        <f t="shared" si="8"/>
        <v/>
      </c>
      <c r="Y19" s="42" t="str">
        <f t="shared" si="9"/>
        <v/>
      </c>
    </row>
    <row r="20" spans="1:30" ht="15.75" customHeight="1" x14ac:dyDescent="0.2">
      <c r="A20" s="196"/>
      <c r="B20" s="197">
        <v>4</v>
      </c>
      <c r="C20" s="154" t="s">
        <v>141</v>
      </c>
      <c r="D20" s="200" t="s">
        <v>115</v>
      </c>
      <c r="E20" s="200"/>
      <c r="F20" s="35" t="str">
        <f t="shared" ref="F20:F24" si="10">V20</f>
        <v/>
      </c>
      <c r="G20" s="35" t="str">
        <f t="shared" si="3"/>
        <v/>
      </c>
      <c r="H20" s="35" t="str">
        <f t="shared" si="3"/>
        <v/>
      </c>
      <c r="I20" s="27"/>
      <c r="J20" s="28"/>
      <c r="K20" s="73"/>
      <c r="L20" s="156" t="str">
        <f>IF(OR(U20=2,U21=2,U22=2,U23=2),"You can choose only SL or HL level",IF(SUM(S20:S22)=0,"You must choose at least one subject from Group 4",""))</f>
        <v>You must choose at least one subject from Group 4</v>
      </c>
      <c r="M20" s="156"/>
      <c r="N20" s="156"/>
      <c r="O20" s="120"/>
      <c r="P20" s="29" t="str">
        <f t="shared" si="2"/>
        <v>Biology</v>
      </c>
      <c r="Q20" s="114" t="b">
        <v>0</v>
      </c>
      <c r="R20" s="114" t="b">
        <v>0</v>
      </c>
      <c r="S20" s="130">
        <f t="shared" si="4"/>
        <v>0</v>
      </c>
      <c r="T20" s="130" t="e">
        <f>IF(((#REF!=1)+(S20=1)+(S21=1))*((#REF!=1)+(#REF!=0))*((U20=1)+(U20=0))*((U20=1)+(U20=0)),1,0)</f>
        <v>#REF!</v>
      </c>
      <c r="U20" s="130">
        <f t="shared" si="5"/>
        <v>0</v>
      </c>
      <c r="V20" s="130" t="str">
        <f t="shared" si="6"/>
        <v/>
      </c>
      <c r="W20" s="130">
        <f t="shared" si="7"/>
        <v>0</v>
      </c>
      <c r="X20" s="130" t="str">
        <f t="shared" si="8"/>
        <v/>
      </c>
      <c r="Y20" s="132" t="str">
        <f t="shared" si="9"/>
        <v/>
      </c>
    </row>
    <row r="21" spans="1:30" ht="15.75" customHeight="1" x14ac:dyDescent="0.2">
      <c r="A21" s="196"/>
      <c r="B21" s="198"/>
      <c r="C21" s="155"/>
      <c r="D21" s="201" t="s">
        <v>116</v>
      </c>
      <c r="E21" s="201"/>
      <c r="F21" s="36" t="str">
        <f t="shared" si="10"/>
        <v/>
      </c>
      <c r="G21" s="36" t="str">
        <f t="shared" si="3"/>
        <v/>
      </c>
      <c r="H21" s="36" t="str">
        <f t="shared" si="3"/>
        <v/>
      </c>
      <c r="I21" s="37"/>
      <c r="J21" s="38"/>
      <c r="K21" s="73"/>
      <c r="L21" s="156"/>
      <c r="M21" s="156"/>
      <c r="N21" s="156"/>
      <c r="O21" s="120"/>
      <c r="P21" s="39" t="str">
        <f t="shared" si="2"/>
        <v>Chemistry</v>
      </c>
      <c r="Q21" s="40" t="b">
        <v>0</v>
      </c>
      <c r="R21" s="40" t="b">
        <v>0</v>
      </c>
      <c r="S21" s="41">
        <f t="shared" si="4"/>
        <v>0</v>
      </c>
      <c r="T21" s="41">
        <f>IF(((S20=1)+(S21=1)+(S22=1))*((U20=1)+(U20=0))*((U21=1)+(U21=0))*((U21=1)+(U21=0)),1,0)</f>
        <v>0</v>
      </c>
      <c r="U21" s="41">
        <f t="shared" si="5"/>
        <v>0</v>
      </c>
      <c r="V21" s="41" t="str">
        <f t="shared" si="6"/>
        <v/>
      </c>
      <c r="W21" s="41">
        <f t="shared" si="7"/>
        <v>0</v>
      </c>
      <c r="X21" s="41" t="str">
        <f t="shared" si="8"/>
        <v/>
      </c>
      <c r="Y21" s="42" t="str">
        <f t="shared" si="9"/>
        <v/>
      </c>
    </row>
    <row r="22" spans="1:30" ht="15.75" customHeight="1" thickBot="1" x14ac:dyDescent="0.25">
      <c r="A22" s="196"/>
      <c r="B22" s="198"/>
      <c r="C22" s="155"/>
      <c r="D22" s="201" t="s">
        <v>117</v>
      </c>
      <c r="E22" s="201"/>
      <c r="F22" s="36" t="str">
        <f t="shared" si="10"/>
        <v/>
      </c>
      <c r="G22" s="36" t="str">
        <f t="shared" si="3"/>
        <v/>
      </c>
      <c r="H22" s="36" t="str">
        <f t="shared" si="3"/>
        <v/>
      </c>
      <c r="I22" s="37"/>
      <c r="J22" s="38"/>
      <c r="K22" s="73"/>
      <c r="L22" s="156"/>
      <c r="M22" s="156"/>
      <c r="N22" s="156"/>
      <c r="O22" s="120"/>
      <c r="P22" s="32" t="str">
        <f t="shared" si="2"/>
        <v>Physics</v>
      </c>
      <c r="Q22" s="33" t="b">
        <v>0</v>
      </c>
      <c r="R22" s="33" t="b">
        <v>0</v>
      </c>
      <c r="S22" s="26">
        <f t="shared" si="4"/>
        <v>0</v>
      </c>
      <c r="T22" s="26">
        <f>IF(((S21=1)+(S22=1)+(S23=1))*((U21=1)+(U21=0))*((U22=1)+(U22=0))*((U22=1)+(U22=0)),1,0)</f>
        <v>0</v>
      </c>
      <c r="U22" s="26">
        <f t="shared" si="5"/>
        <v>0</v>
      </c>
      <c r="V22" s="26" t="str">
        <f t="shared" si="6"/>
        <v/>
      </c>
      <c r="W22" s="26">
        <f t="shared" si="7"/>
        <v>0</v>
      </c>
      <c r="X22" s="26" t="str">
        <f t="shared" si="8"/>
        <v/>
      </c>
      <c r="Y22" s="34" t="str">
        <f t="shared" si="9"/>
        <v/>
      </c>
    </row>
    <row r="23" spans="1:30" ht="15.75" customHeight="1" thickBot="1" x14ac:dyDescent="0.25">
      <c r="A23" s="196"/>
      <c r="B23" s="199"/>
      <c r="C23" s="207"/>
      <c r="D23" s="202" t="s">
        <v>143</v>
      </c>
      <c r="E23" s="203"/>
      <c r="F23" s="123" t="str">
        <f t="shared" si="10"/>
        <v/>
      </c>
      <c r="G23" s="123" t="str">
        <f t="shared" ref="G23:H25" si="11">X23</f>
        <v/>
      </c>
      <c r="H23" s="123" t="str">
        <f t="shared" si="11"/>
        <v/>
      </c>
      <c r="I23" s="135"/>
      <c r="J23" s="129"/>
      <c r="K23" s="73"/>
      <c r="L23" s="156"/>
      <c r="M23" s="156"/>
      <c r="N23" s="156"/>
      <c r="O23" s="119"/>
      <c r="P23" s="125" t="str">
        <f>D23</f>
        <v>Computer Science (if there is a teacher)</v>
      </c>
      <c r="Q23" s="33" t="b">
        <v>0</v>
      </c>
      <c r="R23" s="33" t="b">
        <v>0</v>
      </c>
      <c r="S23" s="26">
        <f t="shared" si="4"/>
        <v>0</v>
      </c>
      <c r="T23" s="26">
        <f>IF(((S22=1)+(S23=1)+(S24=1))*((U22=1)+(U22=0))*((U23=1)+(U23=0))*((U23=1)+(U23=0)),1,0)</f>
        <v>0</v>
      </c>
      <c r="U23" s="26">
        <f t="shared" si="5"/>
        <v>0</v>
      </c>
      <c r="V23" s="26" t="str">
        <f t="shared" si="6"/>
        <v/>
      </c>
      <c r="W23" s="26">
        <f t="shared" si="7"/>
        <v>0</v>
      </c>
      <c r="X23" s="26" t="str">
        <f t="shared" si="8"/>
        <v/>
      </c>
      <c r="Y23" s="34" t="str">
        <f t="shared" si="9"/>
        <v/>
      </c>
    </row>
    <row r="24" spans="1:30" ht="15.75" customHeight="1" x14ac:dyDescent="0.2">
      <c r="A24" s="196"/>
      <c r="B24" s="204">
        <v>5</v>
      </c>
      <c r="C24" s="208" t="s">
        <v>120</v>
      </c>
      <c r="D24" s="159" t="s">
        <v>138</v>
      </c>
      <c r="E24" s="160"/>
      <c r="F24" s="35" t="str">
        <f t="shared" si="10"/>
        <v/>
      </c>
      <c r="G24" s="35" t="str">
        <f t="shared" si="11"/>
        <v/>
      </c>
      <c r="H24" s="35" t="str">
        <f t="shared" si="11"/>
        <v/>
      </c>
      <c r="I24" s="113"/>
      <c r="J24" s="28"/>
      <c r="K24" s="73"/>
      <c r="L24" s="156" t="str">
        <f>IF(OR(U24=2,U25=2),"You can choose only SL or HL level",IF(SUM(S24:S25)=0,"You must choose at least one subject from Group 5",IF(SUM(S13:S14)&gt;1,"","")))</f>
        <v>You must choose at least one subject from Group 5</v>
      </c>
      <c r="M24" s="156"/>
      <c r="N24" s="156"/>
      <c r="O24" s="119"/>
      <c r="P24" s="29" t="str">
        <f>D24</f>
        <v>Mathematics: A&amp;A</v>
      </c>
      <c r="Q24" s="30" t="b">
        <v>0</v>
      </c>
      <c r="R24" s="30" t="b">
        <v>0</v>
      </c>
      <c r="S24" s="25">
        <f t="shared" si="4"/>
        <v>0</v>
      </c>
      <c r="T24" s="25">
        <f>IF((SUM($S$24:$S$25)&gt;=1),1,0)</f>
        <v>0</v>
      </c>
      <c r="U24" s="25">
        <f t="shared" si="5"/>
        <v>0</v>
      </c>
      <c r="V24" s="25" t="str">
        <f t="shared" si="6"/>
        <v/>
      </c>
      <c r="W24" s="25">
        <f>IF((Q24=TRUE)*(R24=FALSE)*(T24=1),8,IF((Q24=FALSE)*(R24=TRUE)*(T24=1),10,0))</f>
        <v>0</v>
      </c>
      <c r="X24" s="25" t="str">
        <f>IF(W24=0,"",IF(W24=10,5,4))</f>
        <v/>
      </c>
      <c r="Y24" s="31" t="str">
        <f>IF(W24=0,"",IF(W24=10,5,4))</f>
        <v/>
      </c>
    </row>
    <row r="25" spans="1:30" ht="15.75" customHeight="1" thickBot="1" x14ac:dyDescent="0.25">
      <c r="A25" s="196"/>
      <c r="B25" s="204"/>
      <c r="C25" s="209"/>
      <c r="D25" s="157" t="s">
        <v>139</v>
      </c>
      <c r="E25" s="158"/>
      <c r="F25" s="116" t="str">
        <f>V25</f>
        <v/>
      </c>
      <c r="G25" s="35" t="str">
        <f t="shared" si="11"/>
        <v/>
      </c>
      <c r="H25" s="35" t="str">
        <f t="shared" si="11"/>
        <v/>
      </c>
      <c r="I25" s="146"/>
      <c r="J25" s="145"/>
      <c r="K25" s="73"/>
      <c r="L25" s="156"/>
      <c r="M25" s="156"/>
      <c r="N25" s="156"/>
      <c r="O25" s="119"/>
      <c r="P25" s="131" t="str">
        <f>D25</f>
        <v>Mathematics: A&amp;I</v>
      </c>
      <c r="Q25" s="33" t="b">
        <v>0</v>
      </c>
      <c r="R25" s="33" t="b">
        <v>0</v>
      </c>
      <c r="S25" s="26">
        <f t="shared" si="4"/>
        <v>0</v>
      </c>
      <c r="T25" s="26">
        <f>IF((SUM($S$24:$S$25)&gt;=1),1,0)</f>
        <v>0</v>
      </c>
      <c r="U25" s="26">
        <f t="shared" si="5"/>
        <v>0</v>
      </c>
      <c r="V25" s="26" t="str">
        <f>IF(W25=0,"",IF(Q25,"SL","HL"))</f>
        <v/>
      </c>
      <c r="W25" s="26">
        <f>IF((Q25=TRUE)*(R25=FALSE)*(T25=1),8,IF((Q25=FALSE)*(R25=TRUE)*(T25=1),10,0))</f>
        <v>0</v>
      </c>
      <c r="X25" s="26" t="str">
        <f>IF(W25=0,"",IF(W25=10,5,4))</f>
        <v/>
      </c>
      <c r="Y25" s="34" t="str">
        <f>IF(W25=0,"",IF(W25=10,5,4))</f>
        <v/>
      </c>
    </row>
    <row r="26" spans="1:30" ht="30" customHeight="1" thickBot="1" x14ac:dyDescent="0.25">
      <c r="A26" s="196"/>
      <c r="B26" s="144">
        <v>6</v>
      </c>
      <c r="C26" s="149" t="s">
        <v>140</v>
      </c>
      <c r="D26" s="194"/>
      <c r="E26" s="195"/>
      <c r="F26" s="147" t="str">
        <f>V26</f>
        <v/>
      </c>
      <c r="G26" s="147" t="str">
        <f>X26</f>
        <v/>
      </c>
      <c r="H26" s="147" t="str">
        <f>Y26</f>
        <v/>
      </c>
      <c r="I26" s="144"/>
      <c r="J26" s="148"/>
      <c r="K26" s="73"/>
      <c r="L26" s="156" t="str">
        <f>IF(U26=2,"You can choose only SL or HL level",IF(S26=0,"The student may choose another subject from group 2 to 4",IF(SUM(S26:S26)&gt;1,"You could choose only one subject from Mathematics","")))</f>
        <v>The student may choose another subject from group 2 to 4</v>
      </c>
      <c r="M26" s="156"/>
      <c r="N26" s="156"/>
      <c r="O26" s="45"/>
      <c r="P26" s="131">
        <f>D26</f>
        <v>0</v>
      </c>
      <c r="Q26" s="33" t="b">
        <v>0</v>
      </c>
      <c r="R26" s="33" t="b">
        <v>0</v>
      </c>
      <c r="S26" s="26">
        <f t="shared" ref="S26" si="12">IF((Q26 +R26)*NOT(Q26*R26),1,0)</f>
        <v>0</v>
      </c>
      <c r="T26" s="26"/>
      <c r="U26" s="26">
        <f t="shared" ref="U26" si="13">IF((Q26=R26)*(Q26),2,IF((Q26=R26),0,1))</f>
        <v>0</v>
      </c>
      <c r="V26" s="26" t="str">
        <f>IF(W26=0,"",IF(Q26,"SL","HL"))</f>
        <v/>
      </c>
      <c r="W26" s="26">
        <f>IF(((Q26&lt;&gt;R26)=TRUE)*(T26=0),IF((Q26=TRUE)*(R26=FALSE),8,IF((Q26=FALSE)*(R26=TRUE),10,0)),0)</f>
        <v>0</v>
      </c>
      <c r="X26" s="26" t="str">
        <f>IF(W26=0,"",IF(W26=10,5,4))</f>
        <v/>
      </c>
      <c r="Y26" s="34" t="str">
        <f>IF(W26=0,"",IF(W26=10,5,4))</f>
        <v/>
      </c>
    </row>
    <row r="27" spans="1:30" ht="21" customHeight="1" x14ac:dyDescent="0.2">
      <c r="P27" s="46"/>
      <c r="U27" s="50"/>
      <c r="V27" s="46"/>
      <c r="W27" s="47"/>
      <c r="X27" s="47"/>
      <c r="Y27" s="47"/>
      <c r="AD27" s="143"/>
    </row>
    <row r="28" spans="1:30" s="60" customFormat="1" ht="23.1" customHeight="1" x14ac:dyDescent="0.2">
      <c r="C28" s="89" t="s">
        <v>129</v>
      </c>
      <c r="D28" s="65">
        <f>COUNTIF(V13:V26,"SL")+COUNTIF(V13:V26,"HL")</f>
        <v>0</v>
      </c>
      <c r="E28" s="90" t="str">
        <f>IF((D28=6),"","Should be 6")</f>
        <v>Should be 6</v>
      </c>
      <c r="F28" s="91"/>
      <c r="G28" s="91"/>
      <c r="H28" s="91"/>
      <c r="I28" s="91"/>
      <c r="J28" s="91"/>
      <c r="K28" s="92"/>
      <c r="L28" s="91"/>
      <c r="M28" s="93"/>
      <c r="N28" s="93"/>
      <c r="O28" s="93"/>
    </row>
    <row r="29" spans="1:30" s="60" customFormat="1" ht="9" customHeight="1" x14ac:dyDescent="0.2">
      <c r="C29" s="94"/>
      <c r="D29" s="7"/>
      <c r="E29" s="95"/>
      <c r="G29" s="96"/>
      <c r="H29" s="96"/>
      <c r="I29" s="96"/>
      <c r="K29" s="98"/>
      <c r="L29" s="91"/>
      <c r="M29" s="93"/>
      <c r="N29" s="93"/>
      <c r="O29" s="93"/>
    </row>
    <row r="30" spans="1:30" s="60" customFormat="1" ht="23.1" customHeight="1" x14ac:dyDescent="0.2">
      <c r="A30" s="167" t="s">
        <v>130</v>
      </c>
      <c r="B30" s="167"/>
      <c r="C30" s="168"/>
      <c r="D30" s="65">
        <f>SUM(G13:G26)</f>
        <v>0</v>
      </c>
      <c r="E30" s="91" t="str">
        <f>IF((D30=27),"","Should be 27")</f>
        <v>Should be 27</v>
      </c>
      <c r="G30" s="99"/>
      <c r="H30" s="99"/>
      <c r="I30" s="99"/>
      <c r="J30" s="97"/>
      <c r="K30" s="98"/>
      <c r="L30" s="91"/>
      <c r="M30" s="93"/>
      <c r="N30" s="93"/>
      <c r="O30" s="93"/>
    </row>
    <row r="31" spans="1:30" s="60" customFormat="1" ht="6.75" customHeight="1" x14ac:dyDescent="0.2">
      <c r="C31" s="94"/>
      <c r="D31" s="7"/>
      <c r="E31" s="95"/>
      <c r="G31" s="96"/>
      <c r="H31" s="96"/>
      <c r="I31" s="96"/>
      <c r="J31" s="97"/>
      <c r="K31" s="98"/>
      <c r="L31" s="91"/>
      <c r="M31" s="93"/>
      <c r="N31" s="93"/>
      <c r="O31" s="93"/>
    </row>
    <row r="32" spans="1:30" s="60" customFormat="1" ht="23.1" customHeight="1" x14ac:dyDescent="0.2">
      <c r="A32" s="167" t="s">
        <v>131</v>
      </c>
      <c r="B32" s="167"/>
      <c r="C32" s="168"/>
      <c r="D32" s="65">
        <f>SUM(H13:H26)</f>
        <v>0</v>
      </c>
      <c r="E32" s="91" t="str">
        <f>IF((D32=27),"","Should be 27")</f>
        <v>Should be 27</v>
      </c>
      <c r="G32" s="99"/>
      <c r="H32" s="99"/>
      <c r="I32" s="99"/>
      <c r="J32" s="97"/>
      <c r="K32" s="98"/>
      <c r="L32" s="91"/>
      <c r="M32" s="93"/>
      <c r="O32" s="93"/>
    </row>
    <row r="33" spans="1:29" s="60" customFormat="1" ht="6.75" customHeight="1" x14ac:dyDescent="0.2">
      <c r="C33" s="94"/>
      <c r="D33" s="7"/>
      <c r="E33" s="96"/>
      <c r="G33" s="96"/>
      <c r="H33" s="96"/>
      <c r="I33" s="96"/>
      <c r="J33" s="97"/>
      <c r="K33" s="98"/>
      <c r="L33" s="91"/>
      <c r="M33" s="93"/>
      <c r="N33" s="93"/>
      <c r="O33" s="93"/>
    </row>
    <row r="34" spans="1:29" s="60" customFormat="1" ht="12.75" customHeight="1" x14ac:dyDescent="0.2">
      <c r="C34" s="89" t="s">
        <v>127</v>
      </c>
      <c r="D34" s="65">
        <f>COUNTIF(V13:V26,"HL")</f>
        <v>0</v>
      </c>
      <c r="E34" s="142" t="str">
        <f>IF((D34=3),"","Should be 3")</f>
        <v>Should be 3</v>
      </c>
      <c r="G34" s="96"/>
      <c r="H34" s="100"/>
      <c r="I34" s="96"/>
      <c r="J34" s="99"/>
      <c r="K34" s="101"/>
      <c r="L34" s="91"/>
      <c r="M34" s="93"/>
      <c r="N34" s="93"/>
      <c r="O34" s="93"/>
    </row>
    <row r="35" spans="1:29" s="60" customFormat="1" ht="6.75" customHeight="1" x14ac:dyDescent="0.2">
      <c r="C35" s="94"/>
      <c r="D35" s="7"/>
      <c r="E35" s="96"/>
      <c r="G35" s="96"/>
      <c r="H35" s="96"/>
      <c r="I35" s="96"/>
      <c r="J35" s="97"/>
      <c r="K35" s="98"/>
      <c r="L35" s="91"/>
      <c r="M35" s="93"/>
      <c r="N35" s="93"/>
      <c r="O35" s="93"/>
    </row>
    <row r="36" spans="1:29" s="60" customFormat="1" ht="12.75" customHeight="1" x14ac:dyDescent="0.2">
      <c r="C36" s="89" t="s">
        <v>128</v>
      </c>
      <c r="D36" s="65">
        <f>COUNTIF(V13:V26,"SL")</f>
        <v>0</v>
      </c>
      <c r="E36" s="142" t="str">
        <f>IF((D36=3),"","Should be 3")</f>
        <v>Should be 3</v>
      </c>
      <c r="G36" s="96"/>
      <c r="H36" s="100"/>
      <c r="I36" s="96"/>
      <c r="J36" s="99"/>
      <c r="K36" s="101"/>
      <c r="L36" s="91"/>
      <c r="M36" s="93"/>
      <c r="N36" s="93"/>
      <c r="O36" s="93"/>
    </row>
    <row r="37" spans="1:29" ht="15" customHeight="1" x14ac:dyDescent="0.2">
      <c r="C37" s="51"/>
      <c r="D37" s="55"/>
      <c r="E37" s="52"/>
      <c r="G37" s="52"/>
      <c r="H37" s="54"/>
      <c r="I37" s="52"/>
      <c r="J37" s="53"/>
      <c r="K37" s="74"/>
      <c r="P37" s="7"/>
    </row>
    <row r="38" spans="1:29" ht="15" customHeight="1" x14ac:dyDescent="0.2">
      <c r="C38" s="51"/>
      <c r="D38" s="55"/>
      <c r="E38" s="52"/>
      <c r="G38" s="52"/>
      <c r="H38" s="54"/>
      <c r="I38" s="52"/>
      <c r="J38" s="53"/>
      <c r="K38" s="74"/>
      <c r="P38" s="7"/>
      <c r="AC38" s="137"/>
    </row>
    <row r="39" spans="1:29" x14ac:dyDescent="0.2">
      <c r="C39" s="66"/>
      <c r="F39" s="121"/>
      <c r="G39" s="170"/>
      <c r="H39" s="170"/>
      <c r="I39" s="170"/>
      <c r="J39" s="170"/>
      <c r="K39" s="49"/>
      <c r="O39" s="46"/>
      <c r="P39" s="7"/>
    </row>
    <row r="40" spans="1:29" x14ac:dyDescent="0.2">
      <c r="C40" s="47" t="s">
        <v>109</v>
      </c>
      <c r="E40" s="63" t="s">
        <v>110</v>
      </c>
      <c r="F40" s="121"/>
      <c r="G40" s="169" t="s">
        <v>133</v>
      </c>
      <c r="H40" s="169"/>
      <c r="I40" s="169"/>
      <c r="J40" s="169"/>
      <c r="K40" s="49"/>
      <c r="O40" s="46"/>
      <c r="P40" s="7"/>
    </row>
    <row r="41" spans="1:29" ht="13.5" thickBot="1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75"/>
      <c r="L41" s="57"/>
      <c r="M41" s="57"/>
      <c r="N41" s="57"/>
      <c r="O41" s="57"/>
      <c r="P41" s="46"/>
    </row>
    <row r="42" spans="1:29" ht="13.5" thickTop="1" x14ac:dyDescent="0.2">
      <c r="A42" s="166" t="s">
        <v>135</v>
      </c>
      <c r="B42" s="166"/>
      <c r="C42" s="166"/>
      <c r="D42" s="166"/>
      <c r="E42" s="166"/>
      <c r="F42" s="166"/>
      <c r="G42" s="166"/>
      <c r="H42" s="166"/>
      <c r="I42" s="166"/>
      <c r="J42" s="166"/>
      <c r="K42" s="76"/>
      <c r="L42" s="57"/>
      <c r="M42" s="58"/>
      <c r="N42" s="58"/>
      <c r="O42" s="58"/>
      <c r="P42" s="46"/>
    </row>
    <row r="43" spans="1:29" hidden="1" x14ac:dyDescent="0.2">
      <c r="P43" s="46"/>
    </row>
    <row r="44" spans="1:29" hidden="1" x14ac:dyDescent="0.2">
      <c r="P44" s="46"/>
    </row>
    <row r="45" spans="1:29" hidden="1" x14ac:dyDescent="0.2">
      <c r="P45" s="46"/>
    </row>
    <row r="46" spans="1:29" hidden="1" x14ac:dyDescent="0.2">
      <c r="P46" s="46"/>
    </row>
    <row r="47" spans="1:29" hidden="1" x14ac:dyDescent="0.2">
      <c r="P47" s="46"/>
    </row>
    <row r="48" spans="1:29" hidden="1" x14ac:dyDescent="0.2">
      <c r="P48" s="46"/>
    </row>
    <row r="49" spans="16:16" hidden="1" x14ac:dyDescent="0.2">
      <c r="P49" s="46"/>
    </row>
    <row r="50" spans="16:16" hidden="1" x14ac:dyDescent="0.2">
      <c r="P50" s="46"/>
    </row>
    <row r="51" spans="16:16" hidden="1" x14ac:dyDescent="0.2">
      <c r="P51" s="46"/>
    </row>
    <row r="52" spans="16:16" hidden="1" x14ac:dyDescent="0.2">
      <c r="P52" s="46"/>
    </row>
    <row r="53" spans="16:16" hidden="1" x14ac:dyDescent="0.2">
      <c r="P53" s="46"/>
    </row>
    <row r="54" spans="16:16" hidden="1" x14ac:dyDescent="0.2">
      <c r="P54" s="46"/>
    </row>
    <row r="55" spans="16:16" hidden="1" x14ac:dyDescent="0.2">
      <c r="P55" s="46"/>
    </row>
    <row r="56" spans="16:16" hidden="1" x14ac:dyDescent="0.2">
      <c r="P56" s="46"/>
    </row>
    <row r="57" spans="16:16" hidden="1" x14ac:dyDescent="0.2">
      <c r="P57" s="46"/>
    </row>
    <row r="58" spans="16:16" hidden="1" x14ac:dyDescent="0.2">
      <c r="P58" s="46"/>
    </row>
    <row r="59" spans="16:16" hidden="1" x14ac:dyDescent="0.2">
      <c r="P59" s="46"/>
    </row>
    <row r="60" spans="16:16" hidden="1" x14ac:dyDescent="0.2">
      <c r="P60" s="46"/>
    </row>
    <row r="61" spans="16:16" hidden="1" x14ac:dyDescent="0.2">
      <c r="P61" s="46"/>
    </row>
    <row r="62" spans="16:16" hidden="1" x14ac:dyDescent="0.2">
      <c r="P62" s="46"/>
    </row>
    <row r="63" spans="16:16" hidden="1" x14ac:dyDescent="0.2">
      <c r="P63" s="46"/>
    </row>
    <row r="64" spans="16:16" hidden="1" x14ac:dyDescent="0.2">
      <c r="P64" s="46"/>
    </row>
    <row r="65" spans="16:16" hidden="1" x14ac:dyDescent="0.2">
      <c r="P65" s="46"/>
    </row>
    <row r="66" spans="16:16" hidden="1" x14ac:dyDescent="0.2">
      <c r="P66" s="46"/>
    </row>
    <row r="67" spans="16:16" hidden="1" x14ac:dyDescent="0.2">
      <c r="P67" s="46"/>
    </row>
    <row r="68" spans="16:16" hidden="1" x14ac:dyDescent="0.2">
      <c r="P68" s="46"/>
    </row>
    <row r="69" spans="16:16" hidden="1" x14ac:dyDescent="0.2">
      <c r="P69" s="46"/>
    </row>
    <row r="70" spans="16:16" hidden="1" x14ac:dyDescent="0.2">
      <c r="P70" s="46"/>
    </row>
    <row r="71" spans="16:16" hidden="1" x14ac:dyDescent="0.2">
      <c r="P71" s="46"/>
    </row>
    <row r="72" spans="16:16" hidden="1" x14ac:dyDescent="0.2">
      <c r="P72" s="46"/>
    </row>
    <row r="73" spans="16:16" hidden="1" x14ac:dyDescent="0.2">
      <c r="P73" s="46"/>
    </row>
    <row r="74" spans="16:16" hidden="1" x14ac:dyDescent="0.2">
      <c r="P74" s="46"/>
    </row>
    <row r="75" spans="16:16" hidden="1" x14ac:dyDescent="0.2">
      <c r="P75" s="46"/>
    </row>
    <row r="76" spans="16:16" hidden="1" x14ac:dyDescent="0.2">
      <c r="P76" s="46"/>
    </row>
    <row r="77" spans="16:16" hidden="1" x14ac:dyDescent="0.2">
      <c r="P77" s="46"/>
    </row>
    <row r="78" spans="16:16" hidden="1" x14ac:dyDescent="0.2">
      <c r="P78" s="46"/>
    </row>
    <row r="79" spans="16:16" hidden="1" x14ac:dyDescent="0.2">
      <c r="P79" s="46"/>
    </row>
    <row r="80" spans="16:16" hidden="1" x14ac:dyDescent="0.2">
      <c r="P80" s="46"/>
    </row>
    <row r="81" spans="16:16" hidden="1" x14ac:dyDescent="0.2">
      <c r="P81" s="46"/>
    </row>
    <row r="82" spans="16:16" hidden="1" x14ac:dyDescent="0.2">
      <c r="P82" s="46"/>
    </row>
    <row r="83" spans="16:16" hidden="1" x14ac:dyDescent="0.2">
      <c r="P83" s="46"/>
    </row>
    <row r="84" spans="16:16" hidden="1" x14ac:dyDescent="0.2">
      <c r="P84" s="46"/>
    </row>
    <row r="85" spans="16:16" hidden="1" x14ac:dyDescent="0.2">
      <c r="P85" s="46"/>
    </row>
    <row r="86" spans="16:16" hidden="1" x14ac:dyDescent="0.2">
      <c r="P86" s="46"/>
    </row>
    <row r="87" spans="16:16" hidden="1" x14ac:dyDescent="0.2">
      <c r="P87" s="46"/>
    </row>
    <row r="88" spans="16:16" hidden="1" x14ac:dyDescent="0.2">
      <c r="P88" s="46"/>
    </row>
    <row r="89" spans="16:16" hidden="1" x14ac:dyDescent="0.2">
      <c r="P89" s="46"/>
    </row>
    <row r="90" spans="16:16" hidden="1" x14ac:dyDescent="0.2">
      <c r="P90" s="46"/>
    </row>
    <row r="91" spans="16:16" hidden="1" x14ac:dyDescent="0.2">
      <c r="P91" s="46"/>
    </row>
    <row r="92" spans="16:16" hidden="1" x14ac:dyDescent="0.2">
      <c r="P92" s="46"/>
    </row>
    <row r="93" spans="16:16" hidden="1" x14ac:dyDescent="0.2">
      <c r="P93" s="46"/>
    </row>
    <row r="94" spans="16:16" hidden="1" x14ac:dyDescent="0.2">
      <c r="P94" s="46"/>
    </row>
    <row r="95" spans="16:16" hidden="1" x14ac:dyDescent="0.2">
      <c r="P95" s="46"/>
    </row>
    <row r="96" spans="16:16" hidden="1" x14ac:dyDescent="0.2">
      <c r="P96" s="46"/>
    </row>
    <row r="97" spans="16:16" hidden="1" x14ac:dyDescent="0.2">
      <c r="P97" s="46"/>
    </row>
    <row r="98" spans="16:16" hidden="1" x14ac:dyDescent="0.2">
      <c r="P98" s="46"/>
    </row>
    <row r="99" spans="16:16" hidden="1" x14ac:dyDescent="0.2">
      <c r="P99" s="46"/>
    </row>
    <row r="100" spans="16:16" hidden="1" x14ac:dyDescent="0.2">
      <c r="P100" s="46"/>
    </row>
    <row r="101" spans="16:16" hidden="1" x14ac:dyDescent="0.2">
      <c r="P101" s="46"/>
    </row>
    <row r="102" spans="16:16" hidden="1" x14ac:dyDescent="0.2">
      <c r="P102" s="46"/>
    </row>
    <row r="103" spans="16:16" hidden="1" x14ac:dyDescent="0.2">
      <c r="P103" s="46"/>
    </row>
    <row r="104" spans="16:16" hidden="1" x14ac:dyDescent="0.2">
      <c r="P104" s="46"/>
    </row>
    <row r="105" spans="16:16" hidden="1" x14ac:dyDescent="0.2">
      <c r="P105" s="46"/>
    </row>
    <row r="106" spans="16:16" hidden="1" x14ac:dyDescent="0.2">
      <c r="P106" s="46"/>
    </row>
    <row r="107" spans="16:16" hidden="1" x14ac:dyDescent="0.2">
      <c r="P107" s="46"/>
    </row>
    <row r="108" spans="16:16" hidden="1" x14ac:dyDescent="0.2">
      <c r="P108" s="46"/>
    </row>
    <row r="109" spans="16:16" hidden="1" x14ac:dyDescent="0.2">
      <c r="P109" s="46"/>
    </row>
    <row r="110" spans="16:16" hidden="1" x14ac:dyDescent="0.2">
      <c r="P110" s="46"/>
    </row>
    <row r="111" spans="16:16" hidden="1" x14ac:dyDescent="0.2">
      <c r="P111" s="46"/>
    </row>
    <row r="112" spans="16:16" hidden="1" x14ac:dyDescent="0.2">
      <c r="P112" s="46"/>
    </row>
    <row r="113" spans="16:16" hidden="1" x14ac:dyDescent="0.2">
      <c r="P113" s="46"/>
    </row>
    <row r="114" spans="16:16" hidden="1" x14ac:dyDescent="0.2">
      <c r="P114" s="46"/>
    </row>
    <row r="115" spans="16:16" hidden="1" x14ac:dyDescent="0.2">
      <c r="P115" s="46"/>
    </row>
    <row r="116" spans="16:16" hidden="1" x14ac:dyDescent="0.2">
      <c r="P116" s="46"/>
    </row>
    <row r="117" spans="16:16" hidden="1" x14ac:dyDescent="0.2">
      <c r="P117" s="46"/>
    </row>
    <row r="118" spans="16:16" hidden="1" x14ac:dyDescent="0.2">
      <c r="P118" s="46"/>
    </row>
    <row r="119" spans="16:16" hidden="1" x14ac:dyDescent="0.2">
      <c r="P119" s="46"/>
    </row>
    <row r="120" spans="16:16" hidden="1" x14ac:dyDescent="0.2">
      <c r="P120" s="46"/>
    </row>
    <row r="121" spans="16:16" hidden="1" x14ac:dyDescent="0.2">
      <c r="P121" s="46"/>
    </row>
    <row r="122" spans="16:16" hidden="1" x14ac:dyDescent="0.2">
      <c r="P122" s="46"/>
    </row>
    <row r="123" spans="16:16" hidden="1" x14ac:dyDescent="0.2">
      <c r="P123" s="46"/>
    </row>
    <row r="124" spans="16:16" hidden="1" x14ac:dyDescent="0.2">
      <c r="P124" s="46"/>
    </row>
    <row r="125" spans="16:16" hidden="1" x14ac:dyDescent="0.2">
      <c r="P125" s="46"/>
    </row>
    <row r="126" spans="16:16" hidden="1" x14ac:dyDescent="0.2">
      <c r="P126" s="46"/>
    </row>
    <row r="127" spans="16:16" hidden="1" x14ac:dyDescent="0.2">
      <c r="P127" s="46"/>
    </row>
    <row r="128" spans="16:16" hidden="1" x14ac:dyDescent="0.2">
      <c r="P128" s="46"/>
    </row>
    <row r="129" spans="16:16" hidden="1" x14ac:dyDescent="0.2">
      <c r="P129" s="46"/>
    </row>
    <row r="130" spans="16:16" hidden="1" x14ac:dyDescent="0.2">
      <c r="P130" s="46"/>
    </row>
    <row r="131" spans="16:16" hidden="1" x14ac:dyDescent="0.2">
      <c r="P131" s="46"/>
    </row>
    <row r="132" spans="16:16" hidden="1" x14ac:dyDescent="0.2">
      <c r="P132" s="46"/>
    </row>
    <row r="133" spans="16:16" hidden="1" x14ac:dyDescent="0.2">
      <c r="P133" s="46"/>
    </row>
    <row r="134" spans="16:16" hidden="1" x14ac:dyDescent="0.2">
      <c r="P134" s="46"/>
    </row>
    <row r="135" spans="16:16" hidden="1" x14ac:dyDescent="0.2">
      <c r="P135" s="46"/>
    </row>
    <row r="136" spans="16:16" hidden="1" x14ac:dyDescent="0.2">
      <c r="P136" s="46"/>
    </row>
    <row r="137" spans="16:16" hidden="1" x14ac:dyDescent="0.2">
      <c r="P137" s="46"/>
    </row>
    <row r="138" spans="16:16" hidden="1" x14ac:dyDescent="0.2">
      <c r="P138" s="46"/>
    </row>
    <row r="139" spans="16:16" hidden="1" x14ac:dyDescent="0.2">
      <c r="P139" s="46"/>
    </row>
    <row r="140" spans="16:16" hidden="1" x14ac:dyDescent="0.2">
      <c r="P140" s="46"/>
    </row>
    <row r="141" spans="16:16" hidden="1" x14ac:dyDescent="0.2">
      <c r="P141" s="46"/>
    </row>
    <row r="142" spans="16:16" hidden="1" x14ac:dyDescent="0.2">
      <c r="P142" s="46"/>
    </row>
    <row r="143" spans="16:16" hidden="1" x14ac:dyDescent="0.2">
      <c r="P143" s="46"/>
    </row>
    <row r="144" spans="16:16" hidden="1" x14ac:dyDescent="0.2">
      <c r="P144" s="46"/>
    </row>
    <row r="145" spans="16:16" hidden="1" x14ac:dyDescent="0.2">
      <c r="P145" s="46"/>
    </row>
    <row r="146" spans="16:16" hidden="1" x14ac:dyDescent="0.2">
      <c r="P146" s="46"/>
    </row>
    <row r="147" spans="16:16" hidden="1" x14ac:dyDescent="0.2">
      <c r="P147" s="46"/>
    </row>
    <row r="148" spans="16:16" hidden="1" x14ac:dyDescent="0.2">
      <c r="P148" s="46"/>
    </row>
    <row r="149" spans="16:16" hidden="1" x14ac:dyDescent="0.2">
      <c r="P149" s="46"/>
    </row>
    <row r="150" spans="16:16" hidden="1" x14ac:dyDescent="0.2">
      <c r="P150" s="46"/>
    </row>
    <row r="151" spans="16:16" hidden="1" x14ac:dyDescent="0.2">
      <c r="P151" s="46"/>
    </row>
    <row r="152" spans="16:16" hidden="1" x14ac:dyDescent="0.2">
      <c r="P152" s="46"/>
    </row>
    <row r="153" spans="16:16" hidden="1" x14ac:dyDescent="0.2">
      <c r="P153" s="46"/>
    </row>
    <row r="154" spans="16:16" hidden="1" x14ac:dyDescent="0.2">
      <c r="P154" s="46"/>
    </row>
    <row r="155" spans="16:16" hidden="1" x14ac:dyDescent="0.2">
      <c r="P155" s="46"/>
    </row>
    <row r="156" spans="16:16" hidden="1" x14ac:dyDescent="0.2">
      <c r="P156" s="46"/>
    </row>
    <row r="157" spans="16:16" hidden="1" x14ac:dyDescent="0.2">
      <c r="P157" s="46"/>
    </row>
    <row r="158" spans="16:16" hidden="1" x14ac:dyDescent="0.2">
      <c r="P158" s="46"/>
    </row>
    <row r="159" spans="16:16" hidden="1" x14ac:dyDescent="0.2">
      <c r="P159" s="46"/>
    </row>
    <row r="160" spans="16:16" hidden="1" x14ac:dyDescent="0.2">
      <c r="P160" s="46"/>
    </row>
    <row r="161" spans="16:16" hidden="1" x14ac:dyDescent="0.2">
      <c r="P161" s="46"/>
    </row>
    <row r="162" spans="16:16" hidden="1" x14ac:dyDescent="0.2">
      <c r="P162" s="46"/>
    </row>
    <row r="163" spans="16:16" hidden="1" x14ac:dyDescent="0.2">
      <c r="P163" s="46"/>
    </row>
    <row r="164" spans="16:16" hidden="1" x14ac:dyDescent="0.2">
      <c r="P164" s="46"/>
    </row>
    <row r="165" spans="16:16" hidden="1" x14ac:dyDescent="0.2">
      <c r="P165" s="46"/>
    </row>
    <row r="166" spans="16:16" hidden="1" x14ac:dyDescent="0.2">
      <c r="P166" s="46"/>
    </row>
    <row r="167" spans="16:16" hidden="1" x14ac:dyDescent="0.2">
      <c r="P167" s="46"/>
    </row>
    <row r="168" spans="16:16" hidden="1" x14ac:dyDescent="0.2">
      <c r="P168" s="46"/>
    </row>
    <row r="169" spans="16:16" hidden="1" x14ac:dyDescent="0.2">
      <c r="P169" s="46"/>
    </row>
    <row r="170" spans="16:16" hidden="1" x14ac:dyDescent="0.2">
      <c r="P170" s="46"/>
    </row>
    <row r="171" spans="16:16" hidden="1" x14ac:dyDescent="0.2">
      <c r="P171" s="46"/>
    </row>
    <row r="172" spans="16:16" hidden="1" x14ac:dyDescent="0.2">
      <c r="P172" s="46"/>
    </row>
    <row r="173" spans="16:16" hidden="1" x14ac:dyDescent="0.2">
      <c r="P173" s="46"/>
    </row>
    <row r="174" spans="16:16" hidden="1" x14ac:dyDescent="0.2">
      <c r="P174" s="46"/>
    </row>
    <row r="175" spans="16:16" hidden="1" x14ac:dyDescent="0.2">
      <c r="P175" s="46"/>
    </row>
    <row r="176" spans="16:16" hidden="1" x14ac:dyDescent="0.2">
      <c r="P176" s="46"/>
    </row>
    <row r="177" spans="16:16" hidden="1" x14ac:dyDescent="0.2">
      <c r="P177" s="46"/>
    </row>
    <row r="178" spans="16:16" hidden="1" x14ac:dyDescent="0.2">
      <c r="P178" s="46"/>
    </row>
    <row r="179" spans="16:16" hidden="1" x14ac:dyDescent="0.2">
      <c r="P179" s="46"/>
    </row>
    <row r="180" spans="16:16" hidden="1" x14ac:dyDescent="0.2">
      <c r="P180" s="46"/>
    </row>
    <row r="181" spans="16:16" hidden="1" x14ac:dyDescent="0.2">
      <c r="P181" s="46"/>
    </row>
    <row r="182" spans="16:16" hidden="1" x14ac:dyDescent="0.2">
      <c r="P182" s="46"/>
    </row>
    <row r="183" spans="16:16" hidden="1" x14ac:dyDescent="0.2">
      <c r="P183" s="46"/>
    </row>
    <row r="184" spans="16:16" hidden="1" x14ac:dyDescent="0.2">
      <c r="P184" s="46"/>
    </row>
    <row r="185" spans="16:16" hidden="1" x14ac:dyDescent="0.2">
      <c r="P185" s="46"/>
    </row>
    <row r="186" spans="16:16" hidden="1" x14ac:dyDescent="0.2">
      <c r="P186" s="46"/>
    </row>
    <row r="187" spans="16:16" hidden="1" x14ac:dyDescent="0.2">
      <c r="P187" s="46"/>
    </row>
    <row r="188" spans="16:16" hidden="1" x14ac:dyDescent="0.2">
      <c r="P188" s="46"/>
    </row>
    <row r="189" spans="16:16" hidden="1" x14ac:dyDescent="0.2">
      <c r="P189" s="46"/>
    </row>
    <row r="190" spans="16:16" hidden="1" x14ac:dyDescent="0.2">
      <c r="P190" s="46"/>
    </row>
    <row r="191" spans="16:16" hidden="1" x14ac:dyDescent="0.2">
      <c r="P191" s="46"/>
    </row>
    <row r="192" spans="16:16" hidden="1" x14ac:dyDescent="0.2">
      <c r="P192" s="46"/>
    </row>
    <row r="193" spans="16:16" hidden="1" x14ac:dyDescent="0.2">
      <c r="P193" s="46"/>
    </row>
    <row r="194" spans="16:16" hidden="1" x14ac:dyDescent="0.2">
      <c r="P194" s="46"/>
    </row>
    <row r="195" spans="16:16" hidden="1" x14ac:dyDescent="0.2">
      <c r="P195" s="46"/>
    </row>
    <row r="196" spans="16:16" hidden="1" x14ac:dyDescent="0.2">
      <c r="P196" s="46"/>
    </row>
    <row r="197" spans="16:16" hidden="1" x14ac:dyDescent="0.2">
      <c r="P197" s="46"/>
    </row>
    <row r="198" spans="16:16" hidden="1" x14ac:dyDescent="0.2">
      <c r="P198" s="46"/>
    </row>
    <row r="199" spans="16:16" hidden="1" x14ac:dyDescent="0.2">
      <c r="P199" s="46"/>
    </row>
    <row r="200" spans="16:16" hidden="1" x14ac:dyDescent="0.2">
      <c r="P200" s="46"/>
    </row>
    <row r="201" spans="16:16" hidden="1" x14ac:dyDescent="0.2"/>
    <row r="202" spans="16:16" hidden="1" x14ac:dyDescent="0.2"/>
    <row r="203" spans="16:16" hidden="1" x14ac:dyDescent="0.2"/>
    <row r="204" spans="16:16" hidden="1" x14ac:dyDescent="0.2"/>
    <row r="205" spans="16:16" hidden="1" x14ac:dyDescent="0.2"/>
    <row r="206" spans="16:16" hidden="1" x14ac:dyDescent="0.2"/>
    <row r="207" spans="16:16" hidden="1" x14ac:dyDescent="0.2"/>
    <row r="208" spans="16:16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5" x14ac:dyDescent="0.2"/>
    <row r="326" x14ac:dyDescent="0.2"/>
    <row r="332" x14ac:dyDescent="0.2"/>
    <row r="333" x14ac:dyDescent="0.2"/>
    <row r="334" x14ac:dyDescent="0.2"/>
    <row r="335" x14ac:dyDescent="0.2"/>
    <row r="336" x14ac:dyDescent="0.2"/>
    <row r="341" x14ac:dyDescent="0.2"/>
    <row r="342" x14ac:dyDescent="0.2"/>
    <row r="348" x14ac:dyDescent="0.2"/>
    <row r="349" x14ac:dyDescent="0.2"/>
    <row r="351" x14ac:dyDescent="0.2"/>
    <row r="352" x14ac:dyDescent="0.2"/>
    <row r="357" x14ac:dyDescent="0.2"/>
    <row r="358" x14ac:dyDescent="0.2"/>
    <row r="364" x14ac:dyDescent="0.2"/>
    <row r="365" x14ac:dyDescent="0.2"/>
    <row r="367" x14ac:dyDescent="0.2"/>
    <row r="373" x14ac:dyDescent="0.2"/>
    <row r="374" x14ac:dyDescent="0.2"/>
    <row r="380" x14ac:dyDescent="0.2"/>
    <row r="381" x14ac:dyDescent="0.2"/>
    <row r="389" x14ac:dyDescent="0.2"/>
    <row r="390" x14ac:dyDescent="0.2"/>
    <row r="397" x14ac:dyDescent="0.2"/>
    <row r="406" x14ac:dyDescent="0.2"/>
    <row r="413" x14ac:dyDescent="0.2"/>
    <row r="422" x14ac:dyDescent="0.2"/>
    <row r="429" x14ac:dyDescent="0.2"/>
    <row r="438" x14ac:dyDescent="0.2"/>
    <row r="445" x14ac:dyDescent="0.2"/>
    <row r="461" x14ac:dyDescent="0.2"/>
    <row r="470" x14ac:dyDescent="0.2"/>
    <row r="477" x14ac:dyDescent="0.2"/>
    <row r="486" x14ac:dyDescent="0.2"/>
    <row r="493" x14ac:dyDescent="0.2"/>
    <row r="502" x14ac:dyDescent="0.2"/>
    <row r="509" x14ac:dyDescent="0.2"/>
    <row r="517" x14ac:dyDescent="0.2"/>
    <row r="518" x14ac:dyDescent="0.2"/>
    <row r="525" x14ac:dyDescent="0.2"/>
    <row r="533" x14ac:dyDescent="0.2"/>
    <row r="534" x14ac:dyDescent="0.2"/>
    <row r="541" x14ac:dyDescent="0.2"/>
    <row r="549" x14ac:dyDescent="0.2"/>
    <row r="550" x14ac:dyDescent="0.2"/>
    <row r="557" x14ac:dyDescent="0.2"/>
    <row r="565" x14ac:dyDescent="0.2"/>
    <row r="566" x14ac:dyDescent="0.2"/>
    <row r="572" x14ac:dyDescent="0.2"/>
    <row r="573" x14ac:dyDescent="0.2"/>
    <row r="581" x14ac:dyDescent="0.2"/>
    <row r="582" x14ac:dyDescent="0.2"/>
    <row r="588" x14ac:dyDescent="0.2"/>
    <row r="589" x14ac:dyDescent="0.2"/>
    <row r="591" x14ac:dyDescent="0.2"/>
    <row r="597" x14ac:dyDescent="0.2"/>
    <row r="598" x14ac:dyDescent="0.2"/>
    <row r="603" x14ac:dyDescent="0.2"/>
    <row r="604" x14ac:dyDescent="0.2"/>
    <row r="605" x14ac:dyDescent="0.2"/>
    <row r="607" x14ac:dyDescent="0.2"/>
    <row r="608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spans="17:17" x14ac:dyDescent="0.2"/>
    <row r="626" spans="17:17" x14ac:dyDescent="0.2"/>
    <row r="627" spans="17:17" x14ac:dyDescent="0.2"/>
    <row r="628" spans="17:17" x14ac:dyDescent="0.2"/>
    <row r="629" spans="17:17" x14ac:dyDescent="0.2"/>
    <row r="630" spans="17:17" x14ac:dyDescent="0.2"/>
    <row r="631" spans="17:17" x14ac:dyDescent="0.2"/>
    <row r="632" spans="17:17" x14ac:dyDescent="0.2"/>
    <row r="633" spans="17:17" x14ac:dyDescent="0.2"/>
    <row r="634" spans="17:17" x14ac:dyDescent="0.2"/>
    <row r="635" spans="17:17" hidden="1" x14ac:dyDescent="0.2">
      <c r="Q635" s="7" t="b">
        <v>0</v>
      </c>
    </row>
    <row r="636" spans="17:17" x14ac:dyDescent="0.2"/>
    <row r="637" spans="17:17" x14ac:dyDescent="0.2"/>
    <row r="638" spans="17:17" x14ac:dyDescent="0.2"/>
    <row r="639" spans="17:17" x14ac:dyDescent="0.2"/>
    <row r="640" spans="17:17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</sheetData>
  <sheetProtection selectLockedCells="1"/>
  <protectedRanges>
    <protectedRange sqref="F13:H26" name="Diapazonas3"/>
    <protectedRange sqref="G7:H7 G5:K5 D5" name="Diapazonas1"/>
    <protectedRange sqref="Q24:S25 U15:Y17 Q15:S17 P13:P25 U24:Y26 P26:S26" name="Diapazonas4"/>
    <protectedRange sqref="Q13:Y13 T15:T17 T24:T26" name="Diapazonas4_2"/>
    <protectedRange sqref="Q14:Y14" name="Diapazonas4_3"/>
    <protectedRange sqref="Q18:Y23" name="Diapazonas4_1"/>
  </protectedRanges>
  <mergeCells count="58">
    <mergeCell ref="D26:E26"/>
    <mergeCell ref="A13:A26"/>
    <mergeCell ref="L26:N26"/>
    <mergeCell ref="B20:B23"/>
    <mergeCell ref="D20:E20"/>
    <mergeCell ref="D21:E21"/>
    <mergeCell ref="D18:E18"/>
    <mergeCell ref="D23:E23"/>
    <mergeCell ref="D22:E22"/>
    <mergeCell ref="D19:E19"/>
    <mergeCell ref="B18:B19"/>
    <mergeCell ref="C18:C19"/>
    <mergeCell ref="C20:C23"/>
    <mergeCell ref="C24:C25"/>
    <mergeCell ref="B24:B25"/>
    <mergeCell ref="B13:B14"/>
    <mergeCell ref="S11:S12"/>
    <mergeCell ref="P11:P12"/>
    <mergeCell ref="D15:E15"/>
    <mergeCell ref="D13:E13"/>
    <mergeCell ref="D14:E14"/>
    <mergeCell ref="Q11:Q12"/>
    <mergeCell ref="R11:R12"/>
    <mergeCell ref="G11:H11"/>
    <mergeCell ref="D11:E12"/>
    <mergeCell ref="Y11:Y12"/>
    <mergeCell ref="T11:T12"/>
    <mergeCell ref="U11:U12"/>
    <mergeCell ref="V11:V12"/>
    <mergeCell ref="W11:W12"/>
    <mergeCell ref="X11:X12"/>
    <mergeCell ref="A1:J1"/>
    <mergeCell ref="B11:B12"/>
    <mergeCell ref="C11:C12"/>
    <mergeCell ref="G5:J5"/>
    <mergeCell ref="G7:H7"/>
    <mergeCell ref="I11:I12"/>
    <mergeCell ref="A2:J3"/>
    <mergeCell ref="J11:J12"/>
    <mergeCell ref="E5:F5"/>
    <mergeCell ref="F11:F12"/>
    <mergeCell ref="A42:J42"/>
    <mergeCell ref="A30:C30"/>
    <mergeCell ref="A32:C32"/>
    <mergeCell ref="G40:J40"/>
    <mergeCell ref="G39:J39"/>
    <mergeCell ref="B15:B17"/>
    <mergeCell ref="C15:C17"/>
    <mergeCell ref="C13:C14"/>
    <mergeCell ref="L24:N25"/>
    <mergeCell ref="D25:E25"/>
    <mergeCell ref="D24:E24"/>
    <mergeCell ref="L20:N23"/>
    <mergeCell ref="L18:N19"/>
    <mergeCell ref="D16:E16"/>
    <mergeCell ref="D17:E17"/>
    <mergeCell ref="L13:N13"/>
    <mergeCell ref="L15:N17"/>
  </mergeCells>
  <phoneticPr fontId="1" type="noConversion"/>
  <conditionalFormatting sqref="F13:H13">
    <cfRule type="expression" dxfId="43" priority="32" stopIfTrue="1">
      <formula>$R13=1</formula>
    </cfRule>
  </conditionalFormatting>
  <conditionalFormatting sqref="G16:H24">
    <cfRule type="expression" dxfId="42" priority="29" stopIfTrue="1">
      <formula>$S16=1</formula>
    </cfRule>
  </conditionalFormatting>
  <conditionalFormatting sqref="E28 E30 E32">
    <cfRule type="expression" dxfId="41" priority="38" stopIfTrue="1">
      <formula>#REF!=0</formula>
    </cfRule>
    <cfRule type="expression" dxfId="40" priority="39" stopIfTrue="1">
      <formula>#REF!=1</formula>
    </cfRule>
  </conditionalFormatting>
  <conditionalFormatting sqref="O20:O22">
    <cfRule type="cellIs" dxfId="39" priority="50" stopIfTrue="1" operator="equal">
      <formula>"Privaloma pasirinkti bent vieną iš gamtos mokslų"</formula>
    </cfRule>
  </conditionalFormatting>
  <conditionalFormatting sqref="O23:O26">
    <cfRule type="cellIs" dxfId="38" priority="62" stopIfTrue="1" operator="equal">
      <formula>"Privaloma pasirinkti matematikos A arba B kursą"</formula>
    </cfRule>
  </conditionalFormatting>
  <conditionalFormatting sqref="F18:F19">
    <cfRule type="expression" dxfId="37" priority="46" stopIfTrue="1">
      <formula>$S$18=1</formula>
    </cfRule>
  </conditionalFormatting>
  <conditionalFormatting sqref="O18:O19">
    <cfRule type="cellIs" dxfId="36" priority="48" stopIfTrue="1" operator="equal">
      <formula>"Privaloma pasirinkti bent vieną iš socialinių mokslų"</formula>
    </cfRule>
  </conditionalFormatting>
  <conditionalFormatting sqref="O16:O17">
    <cfRule type="cellIs" dxfId="35" priority="66" stopIfTrue="1" operator="equal">
      <formula>"Privaloma pasirinkti pirmąją užsienio kalbą"</formula>
    </cfRule>
  </conditionalFormatting>
  <conditionalFormatting sqref="D18:E18">
    <cfRule type="expression" dxfId="34" priority="67" stopIfTrue="1">
      <formula>$S$18*$T$18=1</formula>
    </cfRule>
  </conditionalFormatting>
  <conditionalFormatting sqref="D19:E19">
    <cfRule type="expression" dxfId="33" priority="69" stopIfTrue="1">
      <formula>$S$19*$T$19=1</formula>
    </cfRule>
  </conditionalFormatting>
  <conditionalFormatting sqref="D20:E20">
    <cfRule type="expression" dxfId="32" priority="70" stopIfTrue="1">
      <formula>$S$20*$T$20=1</formula>
    </cfRule>
  </conditionalFormatting>
  <conditionalFormatting sqref="D21:E21">
    <cfRule type="expression" dxfId="31" priority="71" stopIfTrue="1">
      <formula>$S$21*$T$21=1</formula>
    </cfRule>
  </conditionalFormatting>
  <conditionalFormatting sqref="D22">
    <cfRule type="expression" dxfId="30" priority="72">
      <formula>$S$22*$T$22=1</formula>
    </cfRule>
  </conditionalFormatting>
  <conditionalFormatting sqref="D23:E23">
    <cfRule type="expression" dxfId="29" priority="73" stopIfTrue="1">
      <formula>$S$23*$T$23=1</formula>
    </cfRule>
  </conditionalFormatting>
  <conditionalFormatting sqref="D24:E24">
    <cfRule type="expression" dxfId="28" priority="74" stopIfTrue="1">
      <formula>$S$24*$T$24=1</formula>
    </cfRule>
  </conditionalFormatting>
  <conditionalFormatting sqref="D25:E25 D26">
    <cfRule type="expression" dxfId="27" priority="75" stopIfTrue="1">
      <formula>$S$25*$T$25=1</formula>
    </cfRule>
  </conditionalFormatting>
  <conditionalFormatting sqref="F16:F17">
    <cfRule type="expression" dxfId="26" priority="53" stopIfTrue="1">
      <formula>$S$15=1</formula>
    </cfRule>
  </conditionalFormatting>
  <conditionalFormatting sqref="O15">
    <cfRule type="cellIs" dxfId="25" priority="56" stopIfTrue="1" operator="equal">
      <formula>"Privaloma pasirinkti lietuvių k. A arba B kursą"</formula>
    </cfRule>
  </conditionalFormatting>
  <conditionalFormatting sqref="O13:O14">
    <cfRule type="cellIs" dxfId="24" priority="55" stopIfTrue="1" operator="equal">
      <formula>"Privaloma pasirinkti vieną dorinio ugdymo dalyką"</formula>
    </cfRule>
  </conditionalFormatting>
  <conditionalFormatting sqref="F14:H14">
    <cfRule type="expression" dxfId="23" priority="54" stopIfTrue="1">
      <formula>$S$13=1</formula>
    </cfRule>
  </conditionalFormatting>
  <conditionalFormatting sqref="D13:E13">
    <cfRule type="expression" dxfId="22" priority="80" stopIfTrue="1">
      <formula>$S$13*$T$13=1</formula>
    </cfRule>
  </conditionalFormatting>
  <conditionalFormatting sqref="D14:E14">
    <cfRule type="expression" dxfId="21" priority="83" stopIfTrue="1">
      <formula>$S$14*$T$14=1</formula>
    </cfRule>
  </conditionalFormatting>
  <conditionalFormatting sqref="D16:E16">
    <cfRule type="expression" dxfId="20" priority="84" stopIfTrue="1">
      <formula>$S$16*$T$16=1</formula>
    </cfRule>
  </conditionalFormatting>
  <conditionalFormatting sqref="D15:E15">
    <cfRule type="expression" dxfId="19" priority="85" stopIfTrue="1">
      <formula>S15=1</formula>
    </cfRule>
  </conditionalFormatting>
  <conditionalFormatting sqref="D17:E17">
    <cfRule type="expression" dxfId="18" priority="90" stopIfTrue="1">
      <formula>$S$17*$T$17=1</formula>
    </cfRule>
  </conditionalFormatting>
  <conditionalFormatting sqref="L24:N25">
    <cfRule type="cellIs" dxfId="17" priority="92" stopIfTrue="1" operator="equal">
      <formula>"You must choose at least one subject from Group 5"</formula>
    </cfRule>
  </conditionalFormatting>
  <conditionalFormatting sqref="L18:N19">
    <cfRule type="cellIs" dxfId="16" priority="94" stopIfTrue="1" operator="equal">
      <formula>"You must choose at least one subject from Group 3"</formula>
    </cfRule>
  </conditionalFormatting>
  <conditionalFormatting sqref="L20:N23">
    <cfRule type="cellIs" dxfId="15" priority="95" stopIfTrue="1" operator="equal">
      <formula>"You must choose at least one subject from Group 4"</formula>
    </cfRule>
  </conditionalFormatting>
  <conditionalFormatting sqref="M5 M7 D30 D32">
    <cfRule type="cellIs" dxfId="14" priority="96" stopIfTrue="1" operator="notEqual">
      <formula>27</formula>
    </cfRule>
  </conditionalFormatting>
  <conditionalFormatting sqref="M3 D28">
    <cfRule type="cellIs" dxfId="13" priority="97" stopIfTrue="1" operator="notEqual">
      <formula>6</formula>
    </cfRule>
  </conditionalFormatting>
  <conditionalFormatting sqref="N5">
    <cfRule type="expression" dxfId="12" priority="98" stopIfTrue="1">
      <formula>OR(M5&lt;27,M5&gt;27)</formula>
    </cfRule>
  </conditionalFormatting>
  <conditionalFormatting sqref="N7">
    <cfRule type="expression" dxfId="11" priority="99" stopIfTrue="1">
      <formula>OR(M5&lt;27,M5&gt;27)</formula>
    </cfRule>
  </conditionalFormatting>
  <conditionalFormatting sqref="N3">
    <cfRule type="expression" dxfId="10" priority="100" stopIfTrue="1">
      <formula>OR(M3&lt;6,M3&gt;6)</formula>
    </cfRule>
  </conditionalFormatting>
  <conditionalFormatting sqref="D34 D36">
    <cfRule type="cellIs" dxfId="9" priority="101" stopIfTrue="1" operator="notEqual">
      <formula>3</formula>
    </cfRule>
  </conditionalFormatting>
  <conditionalFormatting sqref="G15:H15">
    <cfRule type="expression" dxfId="8" priority="7" stopIfTrue="1">
      <formula>$S15=1</formula>
    </cfRule>
  </conditionalFormatting>
  <conditionalFormatting sqref="G26:H26">
    <cfRule type="expression" dxfId="7" priority="6" stopIfTrue="1">
      <formula>$S26=1</formula>
    </cfRule>
  </conditionalFormatting>
  <conditionalFormatting sqref="G25">
    <cfRule type="expression" dxfId="6" priority="5" stopIfTrue="1">
      <formula>$S25=1</formula>
    </cfRule>
  </conditionalFormatting>
  <conditionalFormatting sqref="H25">
    <cfRule type="expression" dxfId="5" priority="4" stopIfTrue="1">
      <formula>$S25=1</formula>
    </cfRule>
  </conditionalFormatting>
  <conditionalFormatting sqref="L26:N26">
    <cfRule type="cellIs" dxfId="4" priority="3" stopIfTrue="1" operator="equal">
      <formula>"The student may choose another subject from group 2 to 4"</formula>
    </cfRule>
  </conditionalFormatting>
  <conditionalFormatting sqref="L13:N13">
    <cfRule type="cellIs" dxfId="3" priority="2" stopIfTrue="1" operator="equal">
      <formula>"You must choose Lithuanian"</formula>
    </cfRule>
  </conditionalFormatting>
  <conditionalFormatting sqref="L15:N17">
    <cfRule type="cellIs" dxfId="2" priority="1" stopIfTrue="1" operator="equal">
      <formula>"You can choose at least one subject from Group 2"</formula>
    </cfRule>
  </conditionalFormatting>
  <pageMargins left="0.59055118110236227" right="0.39370078740157483" top="0.47244094488188981" bottom="0.19685039370078741" header="0" footer="0"/>
  <pageSetup paperSize="9" scale="8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12</xdr:row>
                    <xdr:rowOff>19050</xdr:rowOff>
                  </from>
                  <to>
                    <xdr:col>8</xdr:col>
                    <xdr:colOff>304800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" name="Check Box 190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17</xdr:row>
                    <xdr:rowOff>19050</xdr:rowOff>
                  </from>
                  <to>
                    <xdr:col>8</xdr:col>
                    <xdr:colOff>304800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" name="Check Box 191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0</xdr:rowOff>
                  </from>
                  <to>
                    <xdr:col>8</xdr:col>
                    <xdr:colOff>304800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" name="Check Box 196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0</xdr:rowOff>
                  </from>
                  <to>
                    <xdr:col>9</xdr:col>
                    <xdr:colOff>304800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" name="Check Box 200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19050</xdr:rowOff>
                  </from>
                  <to>
                    <xdr:col>9</xdr:col>
                    <xdr:colOff>304800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" name="Check Box 206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19050</xdr:rowOff>
                  </from>
                  <to>
                    <xdr:col>8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" name="Check Box 208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21</xdr:row>
                    <xdr:rowOff>19050</xdr:rowOff>
                  </from>
                  <to>
                    <xdr:col>8</xdr:col>
                    <xdr:colOff>304800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" name="Check Box 210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19050</xdr:rowOff>
                  </from>
                  <to>
                    <xdr:col>9</xdr:col>
                    <xdr:colOff>304800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2" name="Check Box 211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19050</xdr:rowOff>
                  </from>
                  <to>
                    <xdr:col>9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3" name="Check Box 309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18</xdr:row>
                    <xdr:rowOff>19050</xdr:rowOff>
                  </from>
                  <to>
                    <xdr:col>8</xdr:col>
                    <xdr:colOff>304800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4" name="Check Box 310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19050</xdr:rowOff>
                  </from>
                  <to>
                    <xdr:col>9</xdr:col>
                    <xdr:colOff>304800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" name="Check Box 311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19050</xdr:rowOff>
                  </from>
                  <to>
                    <xdr:col>8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6" name="Check Box 317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12</xdr:row>
                    <xdr:rowOff>19050</xdr:rowOff>
                  </from>
                  <to>
                    <xdr:col>9</xdr:col>
                    <xdr:colOff>304800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7" name="Check Box 318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13</xdr:row>
                    <xdr:rowOff>19050</xdr:rowOff>
                  </from>
                  <to>
                    <xdr:col>8</xdr:col>
                    <xdr:colOff>304800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" name="Check Box 319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13</xdr:row>
                    <xdr:rowOff>19050</xdr:rowOff>
                  </from>
                  <to>
                    <xdr:col>9</xdr:col>
                    <xdr:colOff>304800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9" name="Check Box 320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19050</xdr:rowOff>
                  </from>
                  <to>
                    <xdr:col>8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0" name="Check Box 321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19050</xdr:rowOff>
                  </from>
                  <to>
                    <xdr:col>9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1" name="Check Box 323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19050</xdr:rowOff>
                  </from>
                  <to>
                    <xdr:col>8</xdr:col>
                    <xdr:colOff>304800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2" name="Check Box 325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19050</xdr:rowOff>
                  </from>
                  <to>
                    <xdr:col>9</xdr:col>
                    <xdr:colOff>304800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3" name="Check Box 326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23</xdr:row>
                    <xdr:rowOff>19050</xdr:rowOff>
                  </from>
                  <to>
                    <xdr:col>8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4" name="Check Box 327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19050</xdr:rowOff>
                  </from>
                  <to>
                    <xdr:col>9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5" name="Check Box 328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19050</xdr:rowOff>
                  </from>
                  <to>
                    <xdr:col>9</xdr:col>
                    <xdr:colOff>304800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6" name="Check Box 334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15</xdr:row>
                    <xdr:rowOff>19050</xdr:rowOff>
                  </from>
                  <to>
                    <xdr:col>8</xdr:col>
                    <xdr:colOff>304800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" name="Check Box 335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16</xdr:row>
                    <xdr:rowOff>19050</xdr:rowOff>
                  </from>
                  <to>
                    <xdr:col>8</xdr:col>
                    <xdr:colOff>304800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8" name="Check Box 336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17</xdr:row>
                    <xdr:rowOff>0</xdr:rowOff>
                  </from>
                  <to>
                    <xdr:col>8</xdr:col>
                    <xdr:colOff>304800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" name="Check Box 337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0</xdr:rowOff>
                  </from>
                  <to>
                    <xdr:col>8</xdr:col>
                    <xdr:colOff>304800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" name="Check Box 342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14</xdr:row>
                    <xdr:rowOff>0</xdr:rowOff>
                  </from>
                  <to>
                    <xdr:col>8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1" name="Check Box 343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0</xdr:rowOff>
                  </from>
                  <to>
                    <xdr:col>9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2" name="Check Box 344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14</xdr:row>
                    <xdr:rowOff>19050</xdr:rowOff>
                  </from>
                  <to>
                    <xdr:col>8</xdr:col>
                    <xdr:colOff>304800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" name="Check Box 345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19050</xdr:rowOff>
                  </from>
                  <to>
                    <xdr:col>9</xdr:col>
                    <xdr:colOff>304800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" name="Check Box 346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19050</xdr:rowOff>
                  </from>
                  <to>
                    <xdr:col>8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" name="Check Box 347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24</xdr:row>
                    <xdr:rowOff>19050</xdr:rowOff>
                  </from>
                  <to>
                    <xdr:col>9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6" name="Check Box 348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25</xdr:row>
                    <xdr:rowOff>104775</xdr:rowOff>
                  </from>
                  <to>
                    <xdr:col>8</xdr:col>
                    <xdr:colOff>304800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7" name="Check Box 349">
              <controlPr locked="0"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114300</xdr:rowOff>
                  </from>
                  <to>
                    <xdr:col>9</xdr:col>
                    <xdr:colOff>295275</xdr:colOff>
                    <xdr:row>25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"/>
  <sheetViews>
    <sheetView workbookViewId="0">
      <selection activeCell="BW4" sqref="BW4"/>
    </sheetView>
  </sheetViews>
  <sheetFormatPr defaultColWidth="9.28515625" defaultRowHeight="12.75" x14ac:dyDescent="0.2"/>
  <cols>
    <col min="1" max="1" width="6.28515625" style="67" bestFit="1" customWidth="1"/>
    <col min="2" max="2" width="19.28515625" style="67" customWidth="1"/>
    <col min="3" max="3" width="3.28515625" style="67" customWidth="1"/>
    <col min="4" max="5" width="4.28515625" style="67" customWidth="1"/>
    <col min="6" max="6" width="3" style="67" bestFit="1" customWidth="1"/>
    <col min="7" max="7" width="3" style="67" customWidth="1"/>
    <col min="8" max="9" width="3" style="67" bestFit="1" customWidth="1"/>
    <col min="10" max="13" width="3" style="67" customWidth="1"/>
    <col min="14" max="14" width="3" style="68" bestFit="1" customWidth="1"/>
    <col min="15" max="15" width="3" style="67" bestFit="1" customWidth="1"/>
    <col min="16" max="16" width="3" style="67" customWidth="1"/>
    <col min="17" max="21" width="3" style="67" bestFit="1" customWidth="1"/>
    <col min="22" max="22" width="3" style="67" customWidth="1"/>
    <col min="23" max="29" width="3" style="67" bestFit="1" customWidth="1"/>
    <col min="30" max="31" width="3" style="67" customWidth="1"/>
    <col min="32" max="32" width="3" style="67" bestFit="1" customWidth="1"/>
    <col min="33" max="33" width="3" style="67" customWidth="1"/>
    <col min="34" max="34" width="3" style="67" bestFit="1" customWidth="1"/>
    <col min="35" max="35" width="3" style="67" customWidth="1"/>
    <col min="36" max="36" width="3" style="67" bestFit="1" customWidth="1"/>
    <col min="37" max="37" width="3" style="67" customWidth="1"/>
    <col min="38" max="40" width="4.7109375" style="67" customWidth="1"/>
    <col min="41" max="41" width="3.28515625" style="67" customWidth="1"/>
    <col min="42" max="43" width="3.7109375" style="67" customWidth="1"/>
    <col min="44" max="47" width="3" style="67" customWidth="1"/>
    <col min="48" max="48" width="3.42578125" style="67" customWidth="1"/>
    <col min="49" max="52" width="4.7109375" style="67" customWidth="1"/>
    <col min="53" max="53" width="3.5703125" style="67" customWidth="1"/>
    <col min="54" max="54" width="3.5703125" style="103" customWidth="1"/>
    <col min="55" max="59" width="3.5703125" style="67" customWidth="1"/>
    <col min="60" max="62" width="4.5703125" style="67" customWidth="1"/>
    <col min="63" max="72" width="4.28515625" style="67" customWidth="1"/>
    <col min="73" max="16384" width="9.28515625" style="67"/>
  </cols>
  <sheetData>
    <row r="1" spans="1:75" ht="13.5" customHeight="1" x14ac:dyDescent="0.2">
      <c r="A1" s="226" t="s">
        <v>0</v>
      </c>
      <c r="B1" s="215" t="s">
        <v>25</v>
      </c>
      <c r="C1" s="215" t="s">
        <v>26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84"/>
      <c r="BJ1" s="84"/>
      <c r="BK1" s="215"/>
      <c r="BL1" s="215"/>
      <c r="BM1" s="215"/>
      <c r="BN1" s="215"/>
      <c r="BO1" s="215"/>
      <c r="BP1" s="215"/>
      <c r="BQ1" s="215"/>
      <c r="BR1" s="215"/>
      <c r="BS1" s="84"/>
      <c r="BT1" s="84"/>
      <c r="BU1" s="215" t="s">
        <v>27</v>
      </c>
      <c r="BV1" s="210" t="s">
        <v>64</v>
      </c>
      <c r="BW1" s="213" t="s">
        <v>78</v>
      </c>
    </row>
    <row r="2" spans="1:75" ht="57.75" customHeight="1" x14ac:dyDescent="0.2">
      <c r="A2" s="226"/>
      <c r="B2" s="215"/>
      <c r="C2" s="215" t="s">
        <v>11</v>
      </c>
      <c r="D2" s="215"/>
      <c r="E2" s="84"/>
      <c r="F2" s="227" t="s">
        <v>28</v>
      </c>
      <c r="G2" s="227" t="s">
        <v>56</v>
      </c>
      <c r="H2" s="227" t="s">
        <v>57</v>
      </c>
      <c r="I2" s="215" t="s">
        <v>12</v>
      </c>
      <c r="J2" s="215"/>
      <c r="K2" s="215"/>
      <c r="L2" s="215"/>
      <c r="M2" s="215"/>
      <c r="N2" s="215"/>
      <c r="O2" s="215" t="s">
        <v>29</v>
      </c>
      <c r="P2" s="215"/>
      <c r="Q2" s="215"/>
      <c r="R2" s="215"/>
      <c r="S2" s="215"/>
      <c r="T2" s="227" t="s">
        <v>30</v>
      </c>
      <c r="U2" s="227" t="s">
        <v>66</v>
      </c>
      <c r="V2" s="227" t="s">
        <v>67</v>
      </c>
      <c r="W2" s="215" t="s">
        <v>31</v>
      </c>
      <c r="X2" s="215"/>
      <c r="Y2" s="215"/>
      <c r="Z2" s="215"/>
      <c r="AA2" s="215"/>
      <c r="AB2" s="215"/>
      <c r="AC2" s="210" t="s">
        <v>32</v>
      </c>
      <c r="AD2" s="211"/>
      <c r="AE2" s="211"/>
      <c r="AF2" s="211"/>
      <c r="AG2" s="211"/>
      <c r="AH2" s="211"/>
      <c r="AI2" s="211"/>
      <c r="AJ2" s="211"/>
      <c r="AK2" s="211" t="s">
        <v>60</v>
      </c>
      <c r="AL2" s="211"/>
      <c r="AM2" s="211"/>
      <c r="AN2" s="211"/>
      <c r="AO2" s="212"/>
      <c r="AP2" s="215" t="s">
        <v>19</v>
      </c>
      <c r="AQ2" s="215"/>
      <c r="AR2" s="210" t="s">
        <v>20</v>
      </c>
      <c r="AS2" s="211"/>
      <c r="AT2" s="211"/>
      <c r="AU2" s="212"/>
      <c r="AV2" s="218" t="s">
        <v>33</v>
      </c>
      <c r="AW2" s="218" t="s">
        <v>73</v>
      </c>
      <c r="AX2" s="218" t="s">
        <v>74</v>
      </c>
      <c r="AY2" s="218" t="s">
        <v>75</v>
      </c>
      <c r="AZ2" s="105"/>
      <c r="BA2" s="214" t="s">
        <v>77</v>
      </c>
      <c r="BB2" s="216" t="s">
        <v>76</v>
      </c>
      <c r="BC2" s="214" t="s">
        <v>48</v>
      </c>
      <c r="BD2" s="214" t="s">
        <v>49</v>
      </c>
      <c r="BE2" s="214" t="s">
        <v>24</v>
      </c>
      <c r="BF2" s="214" t="s">
        <v>23</v>
      </c>
      <c r="BG2" s="214" t="s">
        <v>50</v>
      </c>
      <c r="BH2" s="225" t="s">
        <v>80</v>
      </c>
      <c r="BI2" s="107"/>
      <c r="BJ2" s="223" t="s">
        <v>97</v>
      </c>
      <c r="BK2" s="224"/>
      <c r="BL2" s="111" t="s">
        <v>15</v>
      </c>
      <c r="BM2" s="86" t="s">
        <v>16</v>
      </c>
      <c r="BN2" s="219" t="s">
        <v>18</v>
      </c>
      <c r="BO2" s="220"/>
      <c r="BP2" s="86" t="s">
        <v>17</v>
      </c>
      <c r="BQ2" s="221" t="s">
        <v>34</v>
      </c>
      <c r="BR2" s="222"/>
      <c r="BS2" s="214" t="s">
        <v>86</v>
      </c>
      <c r="BT2" s="214" t="s">
        <v>84</v>
      </c>
      <c r="BU2" s="215"/>
      <c r="BV2" s="210"/>
      <c r="BW2" s="213"/>
    </row>
    <row r="3" spans="1:75" s="68" customFormat="1" ht="116.25" customHeight="1" x14ac:dyDescent="0.2">
      <c r="A3" s="226"/>
      <c r="B3" s="215"/>
      <c r="C3" s="85" t="s">
        <v>55</v>
      </c>
      <c r="D3" s="85" t="s">
        <v>79</v>
      </c>
      <c r="E3" s="110" t="s">
        <v>96</v>
      </c>
      <c r="F3" s="227"/>
      <c r="G3" s="227"/>
      <c r="H3" s="227"/>
      <c r="I3" s="85" t="s">
        <v>89</v>
      </c>
      <c r="J3" s="85" t="s">
        <v>90</v>
      </c>
      <c r="K3" s="85" t="s">
        <v>91</v>
      </c>
      <c r="L3" s="85" t="s">
        <v>92</v>
      </c>
      <c r="M3" s="85" t="s">
        <v>93</v>
      </c>
      <c r="N3" s="85" t="s">
        <v>94</v>
      </c>
      <c r="O3" s="85" t="s">
        <v>35</v>
      </c>
      <c r="P3" s="85" t="s">
        <v>58</v>
      </c>
      <c r="Q3" s="85" t="s">
        <v>59</v>
      </c>
      <c r="R3" s="85" t="s">
        <v>36</v>
      </c>
      <c r="S3" s="85" t="s">
        <v>37</v>
      </c>
      <c r="T3" s="227"/>
      <c r="U3" s="227"/>
      <c r="V3" s="227"/>
      <c r="W3" s="85" t="s">
        <v>38</v>
      </c>
      <c r="X3" s="85" t="s">
        <v>39</v>
      </c>
      <c r="Y3" s="85" t="s">
        <v>42</v>
      </c>
      <c r="Z3" s="85" t="s">
        <v>43</v>
      </c>
      <c r="AA3" s="85" t="s">
        <v>40</v>
      </c>
      <c r="AB3" s="85" t="s">
        <v>41</v>
      </c>
      <c r="AC3" s="85" t="s">
        <v>44</v>
      </c>
      <c r="AD3" s="85" t="s">
        <v>68</v>
      </c>
      <c r="AE3" s="85" t="s">
        <v>87</v>
      </c>
      <c r="AF3" s="85" t="s">
        <v>45</v>
      </c>
      <c r="AG3" s="85" t="s">
        <v>69</v>
      </c>
      <c r="AH3" s="85" t="s">
        <v>46</v>
      </c>
      <c r="AI3" s="85" t="s">
        <v>70</v>
      </c>
      <c r="AJ3" s="87" t="s">
        <v>88</v>
      </c>
      <c r="AK3" s="87" t="s">
        <v>71</v>
      </c>
      <c r="AL3" s="87" t="s">
        <v>61</v>
      </c>
      <c r="AM3" s="85" t="s">
        <v>62</v>
      </c>
      <c r="AN3" s="110" t="s">
        <v>95</v>
      </c>
      <c r="AO3" s="87" t="s">
        <v>72</v>
      </c>
      <c r="AP3" s="85" t="s">
        <v>47</v>
      </c>
      <c r="AQ3" s="85" t="s">
        <v>63</v>
      </c>
      <c r="AR3" s="85" t="s">
        <v>21</v>
      </c>
      <c r="AS3" s="85" t="s">
        <v>14</v>
      </c>
      <c r="AT3" s="85" t="s">
        <v>13</v>
      </c>
      <c r="AU3" s="85" t="s">
        <v>22</v>
      </c>
      <c r="AV3" s="218"/>
      <c r="AW3" s="218"/>
      <c r="AX3" s="218"/>
      <c r="AY3" s="218"/>
      <c r="AZ3" s="105" t="s">
        <v>81</v>
      </c>
      <c r="BA3" s="214"/>
      <c r="BB3" s="217"/>
      <c r="BC3" s="214"/>
      <c r="BD3" s="214"/>
      <c r="BE3" s="214"/>
      <c r="BF3" s="214"/>
      <c r="BG3" s="214"/>
      <c r="BH3" s="214"/>
      <c r="BI3" s="85" t="s">
        <v>82</v>
      </c>
      <c r="BJ3" s="85" t="s">
        <v>98</v>
      </c>
      <c r="BK3" s="87" t="s">
        <v>99</v>
      </c>
      <c r="BL3" s="87" t="s">
        <v>51</v>
      </c>
      <c r="BM3" s="85" t="s">
        <v>52</v>
      </c>
      <c r="BN3" s="85" t="s">
        <v>65</v>
      </c>
      <c r="BO3" s="106" t="s">
        <v>83</v>
      </c>
      <c r="BP3" s="85" t="s">
        <v>53</v>
      </c>
      <c r="BQ3" s="85" t="s">
        <v>54</v>
      </c>
      <c r="BR3" s="108" t="s">
        <v>85</v>
      </c>
      <c r="BS3" s="214"/>
      <c r="BT3" s="214"/>
      <c r="BU3" s="215"/>
      <c r="BV3" s="210"/>
      <c r="BW3" s="213"/>
    </row>
    <row r="4" spans="1:75" s="68" customFormat="1" x14ac:dyDescent="0.2">
      <c r="A4" s="88">
        <f>Anketa!G7</f>
        <v>0</v>
      </c>
      <c r="B4" s="88" t="str">
        <f>Anketa!G5&amp;" "&amp;Anketa!D5</f>
        <v xml:space="preserve"> </v>
      </c>
      <c r="C4" s="88" t="str">
        <f>Anketa!X13</f>
        <v/>
      </c>
      <c r="D4" s="88" t="str">
        <f>Anketa!X14</f>
        <v/>
      </c>
      <c r="E4" s="88" t="e">
        <f>Anketa!#REF!</f>
        <v>#REF!</v>
      </c>
      <c r="F4" s="88" t="str">
        <f>IF(Anketa!Q15,Anketa!X15,"")</f>
        <v/>
      </c>
      <c r="G4" s="88" t="str">
        <f>IF(Anketa!R15,Anketa!X15,"")</f>
        <v/>
      </c>
      <c r="H4" s="88" t="e">
        <f>IF(Anketa!#REF!,Anketa!X15,"")</f>
        <v>#REF!</v>
      </c>
      <c r="I4" s="88" t="e">
        <f>IF(Anketa!#REF!,Anketa!#REF!,"")</f>
        <v>#REF!</v>
      </c>
      <c r="J4" s="88" t="e">
        <f>IF(Anketa!#REF!,Anketa!#REF!,"")</f>
        <v>#REF!</v>
      </c>
      <c r="K4" s="88" t="e">
        <f>IF(Anketa!#REF!,Anketa!#REF!,"")</f>
        <v>#REF!</v>
      </c>
      <c r="L4" s="88" t="e">
        <f>IF(Anketa!#REF!,Anketa!#REF!,"")</f>
        <v>#REF!</v>
      </c>
      <c r="M4" s="88" t="e">
        <f>IF(Anketa!#REF!,Anketa!#REF!,"")</f>
        <v>#REF!</v>
      </c>
      <c r="N4" s="88" t="e">
        <f>IF(Anketa!#REF!,Anketa!#REF!,"")</f>
        <v>#REF!</v>
      </c>
      <c r="O4" s="88" t="str">
        <f>IF(Anketa!Q18,Anketa!X18,"")</f>
        <v/>
      </c>
      <c r="P4" s="88" t="str">
        <f>IF(Anketa!R18,Anketa!X18,"")</f>
        <v/>
      </c>
      <c r="Q4" s="88" t="e">
        <f>IF(Anketa!#REF!,Anketa!X18,"")</f>
        <v>#REF!</v>
      </c>
      <c r="R4" s="88" t="e">
        <f>IF(Anketa!#REF!,Anketa!#REF!,"")</f>
        <v>#REF!</v>
      </c>
      <c r="S4" s="88" t="e">
        <f>IF(Anketa!#REF!,Anketa!#REF!,"")</f>
        <v>#REF!</v>
      </c>
      <c r="T4" s="88" t="e">
        <f>IF(Anketa!#REF!,Anketa!#REF!,"")</f>
        <v>#REF!</v>
      </c>
      <c r="U4" s="88" t="e">
        <f>IF(Anketa!#REF!,Anketa!#REF!,"")</f>
        <v>#REF!</v>
      </c>
      <c r="V4" s="88" t="e">
        <f>IF(Anketa!#REF!,Anketa!#REF!,"")</f>
        <v>#REF!</v>
      </c>
      <c r="W4" s="88" t="str">
        <f>IF(Anketa!Q20,Anketa!X20,"")</f>
        <v/>
      </c>
      <c r="X4" s="88" t="str">
        <f>IF(Anketa!R20,Anketa!X20,"")</f>
        <v/>
      </c>
      <c r="Y4" s="88" t="str">
        <f>IF(Anketa!Q21,Anketa!X21,"")</f>
        <v/>
      </c>
      <c r="Z4" s="88" t="str">
        <f>IF(Anketa!R21,Anketa!X21,"")</f>
        <v/>
      </c>
      <c r="AA4" s="88" t="str">
        <f>IF(Anketa!Q22,Anketa!X22,"")</f>
        <v/>
      </c>
      <c r="AB4" s="88" t="str">
        <f>IF(Anketa!R22,Anketa!X22,"")</f>
        <v/>
      </c>
      <c r="AC4" s="88" t="e">
        <f>IF(Anketa!#REF!,Anketa!#REF!,"")</f>
        <v>#REF!</v>
      </c>
      <c r="AD4" s="88" t="e">
        <f>IF(Anketa!#REF!,Anketa!#REF!,"")</f>
        <v>#REF!</v>
      </c>
      <c r="AE4" s="88" t="e">
        <f>Anketa!#REF!</f>
        <v>#REF!</v>
      </c>
      <c r="AF4" s="88" t="e">
        <f>IF(Anketa!#REF!,Anketa!#REF!,"")</f>
        <v>#REF!</v>
      </c>
      <c r="AG4" s="88" t="e">
        <f>IF(Anketa!#REF!,Anketa!#REF!,"")</f>
        <v>#REF!</v>
      </c>
      <c r="AH4" s="88" t="e">
        <f>IF(Anketa!#REF!,Anketa!#REF!,"")</f>
        <v>#REF!</v>
      </c>
      <c r="AI4" s="88" t="e">
        <f>IF(Anketa!#REF!,Anketa!#REF!,"")</f>
        <v>#REF!</v>
      </c>
      <c r="AJ4" s="88" t="e">
        <f>Anketa!#REF!</f>
        <v>#REF!</v>
      </c>
      <c r="AK4" s="88" t="e">
        <f>Anketa!#REF!</f>
        <v>#REF!</v>
      </c>
      <c r="AL4" s="88" t="e">
        <f>Anketa!#REF!</f>
        <v>#REF!</v>
      </c>
      <c r="AM4" s="88" t="e">
        <f>Anketa!#REF!</f>
        <v>#REF!</v>
      </c>
      <c r="AN4" s="88" t="e">
        <f>Anketa!#REF!</f>
        <v>#REF!</v>
      </c>
      <c r="AO4" s="88" t="e">
        <f>Anketa!#REF!</f>
        <v>#REF!</v>
      </c>
      <c r="AP4" s="88" t="e">
        <f>Anketa!#REF!</f>
        <v>#REF!</v>
      </c>
      <c r="AQ4" s="88" t="e">
        <f>Anketa!#REF!</f>
        <v>#REF!</v>
      </c>
      <c r="AR4" s="88" t="e">
        <f>IF(Anketa!#REF!,Anketa!#REF!,"")</f>
        <v>#REF!</v>
      </c>
      <c r="AS4" s="88" t="e">
        <f>IF(Anketa!#REF!,Anketa!#REF!,"")</f>
        <v>#REF!</v>
      </c>
      <c r="AT4" s="88" t="e">
        <f>IF(Anketa!#REF!,Anketa!#REF!,"")</f>
        <v>#REF!</v>
      </c>
      <c r="AU4" s="88" t="e">
        <f>IF(Anketa!#REF!,Anketa!#REF!,"")</f>
        <v>#REF!</v>
      </c>
      <c r="AV4" s="88" t="e">
        <f>Anketa!#REF!</f>
        <v>#REF!</v>
      </c>
      <c r="AW4" s="88" t="e">
        <f>Anketa!#REF!</f>
        <v>#REF!</v>
      </c>
      <c r="AX4" s="88" t="e">
        <f>Anketa!#REF!</f>
        <v>#REF!</v>
      </c>
      <c r="AY4" s="88" t="e">
        <f>Anketa!#REF!</f>
        <v>#REF!</v>
      </c>
      <c r="AZ4" s="88" t="e">
        <f>Anketa!#REF!</f>
        <v>#REF!</v>
      </c>
      <c r="BA4" s="88" t="e">
        <f>Anketa!#REF!</f>
        <v>#REF!</v>
      </c>
      <c r="BB4" s="102" t="e">
        <f>Anketa!#REF!</f>
        <v>#REF!</v>
      </c>
      <c r="BC4" s="88" t="e">
        <f>Anketa!#REF!</f>
        <v>#REF!</v>
      </c>
      <c r="BD4" s="88" t="e">
        <f>Anketa!#REF!</f>
        <v>#REF!</v>
      </c>
      <c r="BE4" s="88" t="e">
        <f>Anketa!#REF!</f>
        <v>#REF!</v>
      </c>
      <c r="BF4" s="88" t="e">
        <f>Anketa!#REF!</f>
        <v>#REF!</v>
      </c>
      <c r="BG4" s="88" t="e">
        <f>Anketa!#REF!</f>
        <v>#REF!</v>
      </c>
      <c r="BH4" s="88" t="e">
        <f>Anketa!#REF!</f>
        <v>#REF!</v>
      </c>
      <c r="BI4" s="88" t="e">
        <f>Anketa!#REF!</f>
        <v>#REF!</v>
      </c>
      <c r="BJ4" s="88" t="e">
        <f>Anketa!#REF!</f>
        <v>#REF!</v>
      </c>
      <c r="BK4" s="88" t="e">
        <f>Anketa!#REF!</f>
        <v>#REF!</v>
      </c>
      <c r="BL4" s="88" t="e">
        <f>Anketa!#REF!</f>
        <v>#REF!</v>
      </c>
      <c r="BM4" s="88" t="e">
        <f>Anketa!#REF!</f>
        <v>#REF!</v>
      </c>
      <c r="BN4" s="88" t="e">
        <f>Anketa!#REF!</f>
        <v>#REF!</v>
      </c>
      <c r="BO4" s="88" t="e">
        <f>Anketa!#REF!</f>
        <v>#REF!</v>
      </c>
      <c r="BP4" s="88" t="e">
        <f>Anketa!#REF!</f>
        <v>#REF!</v>
      </c>
      <c r="BQ4" s="88" t="e">
        <f>Anketa!#REF!</f>
        <v>#REF!</v>
      </c>
      <c r="BR4" s="109" t="e">
        <f>Anketa!#REF!</f>
        <v>#REF!</v>
      </c>
      <c r="BS4" s="88" t="e">
        <f>Anketa!#REF!</f>
        <v>#REF!</v>
      </c>
      <c r="BT4" s="88" t="e">
        <f>Anketa!#REF!</f>
        <v>#REF!</v>
      </c>
      <c r="BU4" s="88" t="e">
        <f>SUM(C4:BT4)</f>
        <v>#REF!</v>
      </c>
      <c r="BV4" s="104">
        <f>Anketa!D28</f>
        <v>0</v>
      </c>
      <c r="BW4" s="88">
        <f>Anketa!D34</f>
        <v>0</v>
      </c>
    </row>
    <row r="7" spans="1:75" ht="12.75" customHeight="1" x14ac:dyDescent="0.2"/>
    <row r="8" spans="1:75" ht="12.75" customHeight="1" x14ac:dyDescent="0.2"/>
    <row r="9" spans="1:75" ht="12.75" customHeight="1" x14ac:dyDescent="0.2">
      <c r="AU9" s="69"/>
      <c r="AV9" s="69"/>
      <c r="AW9" s="69"/>
      <c r="AX9" s="69"/>
      <c r="AY9" s="69"/>
      <c r="AZ9" s="69"/>
    </row>
    <row r="10" spans="1:75" ht="12.75" customHeight="1" x14ac:dyDescent="0.2">
      <c r="AF10" s="64"/>
      <c r="AU10" s="69"/>
      <c r="AV10" s="69"/>
      <c r="AW10" s="69"/>
      <c r="AX10" s="69"/>
      <c r="AY10" s="64"/>
      <c r="AZ10" s="64"/>
    </row>
    <row r="11" spans="1:75" ht="12.75" customHeight="1" x14ac:dyDescent="0.2">
      <c r="AU11" s="69"/>
      <c r="AV11" s="69"/>
      <c r="AW11" s="69"/>
      <c r="AX11" s="69"/>
      <c r="AY11" s="64"/>
      <c r="AZ11" s="64"/>
    </row>
    <row r="12" spans="1:75" ht="12.75" customHeight="1" x14ac:dyDescent="0.2">
      <c r="AU12" s="69"/>
      <c r="AV12" s="69"/>
      <c r="AW12" s="69"/>
      <c r="AX12" s="69"/>
      <c r="AY12" s="64"/>
      <c r="AZ12" s="64"/>
    </row>
    <row r="13" spans="1:75" ht="12.75" customHeight="1" x14ac:dyDescent="0.2">
      <c r="AU13" s="69"/>
      <c r="AV13" s="69"/>
      <c r="AW13" s="69"/>
      <c r="AX13" s="69"/>
      <c r="AY13" s="64"/>
      <c r="AZ13" s="64"/>
    </row>
    <row r="14" spans="1:75" ht="12.75" customHeight="1" x14ac:dyDescent="0.2">
      <c r="AU14" s="69"/>
      <c r="AV14" s="69"/>
      <c r="AW14" s="69"/>
      <c r="AX14" s="69"/>
      <c r="AY14" s="69"/>
      <c r="AZ14" s="69"/>
    </row>
    <row r="15" spans="1:75" ht="12.75" customHeight="1" x14ac:dyDescent="0.2">
      <c r="AU15" s="69"/>
      <c r="AV15" s="69"/>
      <c r="AW15" s="69"/>
      <c r="AX15" s="69"/>
      <c r="AY15" s="69"/>
      <c r="AZ15" s="69"/>
    </row>
    <row r="16" spans="1:75" ht="12.75" customHeight="1" x14ac:dyDescent="0.2"/>
    <row r="17" ht="12.75" customHeight="1" x14ac:dyDescent="0.2"/>
    <row r="18" ht="12.75" customHeight="1" x14ac:dyDescent="0.2"/>
    <row r="19" ht="12.75" customHeight="1" x14ac:dyDescent="0.2"/>
  </sheetData>
  <mergeCells count="39">
    <mergeCell ref="A1:A3"/>
    <mergeCell ref="B1:B3"/>
    <mergeCell ref="G2:G3"/>
    <mergeCell ref="AC2:AJ2"/>
    <mergeCell ref="I2:N2"/>
    <mergeCell ref="H2:H3"/>
    <mergeCell ref="V2:V3"/>
    <mergeCell ref="O2:S2"/>
    <mergeCell ref="T2:T3"/>
    <mergeCell ref="U2:U3"/>
    <mergeCell ref="F2:F3"/>
    <mergeCell ref="W2:AB2"/>
    <mergeCell ref="C1:AQ1"/>
    <mergeCell ref="C2:D2"/>
    <mergeCell ref="AK2:AO2"/>
    <mergeCell ref="AP2:AQ2"/>
    <mergeCell ref="AV2:AV3"/>
    <mergeCell ref="BG2:BG3"/>
    <mergeCell ref="AW2:AW3"/>
    <mergeCell ref="AY2:AY3"/>
    <mergeCell ref="BH2:BH3"/>
    <mergeCell ref="BD2:BD3"/>
    <mergeCell ref="BE2:BE3"/>
    <mergeCell ref="AR2:AU2"/>
    <mergeCell ref="BW1:BW3"/>
    <mergeCell ref="BV1:BV3"/>
    <mergeCell ref="BA2:BA3"/>
    <mergeCell ref="BK1:BR1"/>
    <mergeCell ref="BC2:BC3"/>
    <mergeCell ref="BB2:BB3"/>
    <mergeCell ref="AR1:BH1"/>
    <mergeCell ref="BF2:BF3"/>
    <mergeCell ref="AX2:AX3"/>
    <mergeCell ref="BU1:BU3"/>
    <mergeCell ref="BN2:BO2"/>
    <mergeCell ref="BQ2:BR2"/>
    <mergeCell ref="BS2:BS3"/>
    <mergeCell ref="BT2:BT3"/>
    <mergeCell ref="BJ2:BK2"/>
  </mergeCells>
  <phoneticPr fontId="1" type="noConversion"/>
  <conditionalFormatting sqref="AY10:AZ13">
    <cfRule type="expression" dxfId="1" priority="6" stopIfTrue="1">
      <formula>$U10*$W10=1</formula>
    </cfRule>
  </conditionalFormatting>
  <conditionalFormatting sqref="AF10">
    <cfRule type="expression" dxfId="0" priority="5" stopIfTrue="1">
      <formula>$Y10*$Z10=1</formula>
    </cfRule>
  </conditionalFormatting>
  <pageMargins left="0.39370078740157483" right="0.75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Anketa</vt:lpstr>
      <vt:lpstr>Eilute</vt:lpstr>
      <vt:lpstr>Anketa!Print_Area</vt:lpstr>
    </vt:vector>
  </TitlesOfParts>
  <Company>Zemyna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Vaidilute</dc:creator>
  <cp:lastModifiedBy>„Windows“ vartotojas</cp:lastModifiedBy>
  <cp:lastPrinted>2020-01-24T10:41:21Z</cp:lastPrinted>
  <dcterms:created xsi:type="dcterms:W3CDTF">2010-02-12T08:48:25Z</dcterms:created>
  <dcterms:modified xsi:type="dcterms:W3CDTF">2021-03-12T07:28:17Z</dcterms:modified>
</cp:coreProperties>
</file>